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elwpvicgovau-my.sharepoint.com/personal/jane_court_agriculture_vic_gov_au/Documents/FeedingLivestock AS/"/>
    </mc:Choice>
  </mc:AlternateContent>
  <xr:revisionPtr revIDLastSave="32" documentId="8_{B35AA0E3-E4BB-469A-AE09-D4B5F06717CC}" xr6:coauthVersionLast="47" xr6:coauthVersionMax="47" xr10:uidLastSave="{334C632C-C65C-4BFF-87D9-52B305676310}"/>
  <bookViews>
    <workbookView xWindow="-120" yWindow="-120" windowWidth="29040" windowHeight="17640" activeTab="1" xr2:uid="{00000000-000D-0000-FFFF-FFFF00000000}"/>
  </bookViews>
  <sheets>
    <sheet name="Energy and protein of feeds" sheetId="8" r:id="rId1"/>
    <sheet name="Ration calculator" sheetId="4" r:id="rId2"/>
    <sheet name="Mixing sheet" sheetId="11" r:id="rId3"/>
    <sheet name="Set wt mix sheet" sheetId="12" r:id="rId4"/>
  </sheets>
  <definedNames>
    <definedName name="_xlnm.Print_Area" localSheetId="1">'Ration calculator'!$A$1:$Y$18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4" l="1"/>
  <c r="K4" i="4"/>
  <c r="K15" i="4"/>
  <c r="K14" i="4"/>
  <c r="K7" i="4"/>
  <c r="K6" i="4"/>
  <c r="K5" i="4"/>
  <c r="K8" i="4"/>
  <c r="K9" i="4"/>
  <c r="K10" i="4"/>
  <c r="K11" i="4"/>
  <c r="K12" i="4"/>
  <c r="K13" i="4"/>
  <c r="A14" i="12"/>
  <c r="A13" i="12"/>
  <c r="A12" i="12"/>
  <c r="A11" i="12"/>
  <c r="A10" i="12"/>
  <c r="A9" i="12"/>
  <c r="A8" i="12"/>
  <c r="A7" i="12"/>
  <c r="A6" i="12"/>
  <c r="A5" i="12"/>
  <c r="A4" i="12"/>
  <c r="A3" i="12"/>
  <c r="A3" i="11"/>
  <c r="A4" i="11"/>
  <c r="A5" i="11"/>
  <c r="A6" i="11"/>
  <c r="A7" i="11"/>
  <c r="A8" i="11"/>
  <c r="A9" i="11"/>
  <c r="A10" i="11"/>
  <c r="A11" i="11"/>
  <c r="A12" i="11"/>
  <c r="A13" i="11"/>
  <c r="A14" i="11"/>
  <c r="H4" i="4"/>
  <c r="I4" i="4"/>
  <c r="J4" i="4"/>
  <c r="Q4" i="4"/>
  <c r="G5" i="4"/>
  <c r="H5" i="4"/>
  <c r="I5" i="4"/>
  <c r="J5" i="4"/>
  <c r="Q5" i="4"/>
  <c r="G6" i="4"/>
  <c r="H6" i="4"/>
  <c r="I6" i="4"/>
  <c r="J6" i="4"/>
  <c r="Q6" i="4"/>
  <c r="G7" i="4"/>
  <c r="H7" i="4"/>
  <c r="I7" i="4"/>
  <c r="J7" i="4"/>
  <c r="Q7" i="4"/>
  <c r="G8" i="4"/>
  <c r="H8" i="4"/>
  <c r="I8" i="4"/>
  <c r="J8" i="4"/>
  <c r="Q8" i="4"/>
  <c r="G9" i="4"/>
  <c r="H9" i="4"/>
  <c r="I9" i="4"/>
  <c r="J9" i="4"/>
  <c r="Q9" i="4"/>
  <c r="G10" i="4"/>
  <c r="H10" i="4"/>
  <c r="I10" i="4"/>
  <c r="J10" i="4"/>
  <c r="Q10" i="4"/>
  <c r="G11" i="4"/>
  <c r="H11" i="4"/>
  <c r="I11" i="4"/>
  <c r="J11" i="4"/>
  <c r="Q11" i="4"/>
  <c r="G12" i="4"/>
  <c r="H12" i="4"/>
  <c r="I12" i="4"/>
  <c r="J12" i="4"/>
  <c r="Q12" i="4"/>
  <c r="G13" i="4"/>
  <c r="H13" i="4"/>
  <c r="I13" i="4"/>
  <c r="J13" i="4"/>
  <c r="Q13" i="4"/>
  <c r="G14" i="4"/>
  <c r="H14" i="4"/>
  <c r="I14" i="4"/>
  <c r="J14" i="4"/>
  <c r="Q14" i="4"/>
  <c r="G15" i="4"/>
  <c r="H15" i="4"/>
  <c r="I15" i="4"/>
  <c r="J15" i="4"/>
  <c r="Q15" i="4"/>
  <c r="F16" i="4"/>
  <c r="G16" i="4" l="1"/>
  <c r="H16" i="4"/>
  <c r="J16" i="4"/>
  <c r="F24" i="4" s="1"/>
  <c r="I16" i="4"/>
  <c r="K16" i="4"/>
  <c r="L4" i="4" s="1"/>
  <c r="B22" i="4" l="1"/>
  <c r="F23" i="4" s="1"/>
  <c r="L12" i="4"/>
  <c r="J11" i="12" s="1"/>
  <c r="J3" i="12"/>
  <c r="K3" i="12" s="1"/>
  <c r="L11" i="4"/>
  <c r="L10" i="4"/>
  <c r="D9" i="12" s="1"/>
  <c r="L14" i="4"/>
  <c r="J13" i="12" s="1"/>
  <c r="L5" i="4"/>
  <c r="L9" i="4"/>
  <c r="B8" i="12" s="1"/>
  <c r="L8" i="4"/>
  <c r="R7" i="12" s="1"/>
  <c r="L15" i="4"/>
  <c r="R15" i="4" s="1"/>
  <c r="L7" i="4"/>
  <c r="R7" i="4" s="1"/>
  <c r="L6" i="4"/>
  <c r="D5" i="12" s="1"/>
  <c r="L13" i="4"/>
  <c r="N12" i="12" s="1"/>
  <c r="N2" i="4" l="1"/>
  <c r="M6" i="4" s="1"/>
  <c r="R4" i="4"/>
  <c r="P3" i="12"/>
  <c r="Q3" i="12" s="1"/>
  <c r="L3" i="12"/>
  <c r="M3" i="12" s="1"/>
  <c r="R3" i="12"/>
  <c r="S3" i="12" s="1"/>
  <c r="N3" i="12"/>
  <c r="O3" i="12" s="1"/>
  <c r="B3" i="12"/>
  <c r="C3" i="12" s="1"/>
  <c r="D3" i="12"/>
  <c r="E3" i="12" s="1"/>
  <c r="F3" i="12"/>
  <c r="G3" i="12" s="1"/>
  <c r="S4" i="4"/>
  <c r="H3" i="12"/>
  <c r="I3" i="12" s="1"/>
  <c r="L5" i="12"/>
  <c r="H12" i="12"/>
  <c r="F12" i="12"/>
  <c r="N4" i="12"/>
  <c r="H13" i="12"/>
  <c r="S5" i="4"/>
  <c r="J4" i="12"/>
  <c r="K4" i="12" s="1"/>
  <c r="H4" i="12"/>
  <c r="R8" i="12"/>
  <c r="L12" i="12"/>
  <c r="B7" i="12"/>
  <c r="J10" i="12"/>
  <c r="J12" i="12"/>
  <c r="L9" i="12"/>
  <c r="B5" i="12"/>
  <c r="H5" i="12"/>
  <c r="F4" i="12"/>
  <c r="H10" i="12"/>
  <c r="J7" i="12"/>
  <c r="R5" i="12"/>
  <c r="F5" i="12"/>
  <c r="R10" i="12"/>
  <c r="S6" i="4"/>
  <c r="S13" i="4"/>
  <c r="N10" i="12"/>
  <c r="S8" i="4"/>
  <c r="S12" i="4"/>
  <c r="R6" i="4"/>
  <c r="J5" i="12"/>
  <c r="P5" i="12"/>
  <c r="N5" i="12"/>
  <c r="R13" i="4"/>
  <c r="L10" i="12"/>
  <c r="P6" i="12"/>
  <c r="H11" i="12"/>
  <c r="S7" i="4"/>
  <c r="D12" i="12"/>
  <c r="D4" i="12"/>
  <c r="B4" i="12"/>
  <c r="B12" i="12"/>
  <c r="D10" i="12"/>
  <c r="D6" i="12"/>
  <c r="B13" i="12"/>
  <c r="S11" i="4"/>
  <c r="B10" i="12"/>
  <c r="P14" i="12"/>
  <c r="R11" i="4"/>
  <c r="F14" i="12"/>
  <c r="P10" i="12"/>
  <c r="N6" i="12"/>
  <c r="D14" i="12"/>
  <c r="F10" i="12"/>
  <c r="F6" i="12"/>
  <c r="R12" i="4"/>
  <c r="L8" i="12"/>
  <c r="P7" i="12"/>
  <c r="P8" i="12"/>
  <c r="R14" i="12"/>
  <c r="H7" i="12"/>
  <c r="R9" i="12"/>
  <c r="B9" i="12"/>
  <c r="F8" i="12"/>
  <c r="N8" i="12"/>
  <c r="L14" i="12"/>
  <c r="R8" i="4"/>
  <c r="F7" i="12"/>
  <c r="H9" i="12"/>
  <c r="P9" i="12"/>
  <c r="J8" i="12"/>
  <c r="H8" i="12"/>
  <c r="R10" i="4"/>
  <c r="S9" i="4"/>
  <c r="N14" i="12"/>
  <c r="B14" i="12"/>
  <c r="J9" i="12"/>
  <c r="R9" i="4"/>
  <c r="J14" i="12"/>
  <c r="N7" i="12"/>
  <c r="D7" i="12"/>
  <c r="N9" i="12"/>
  <c r="D8" i="12"/>
  <c r="S15" i="4"/>
  <c r="L7" i="12"/>
  <c r="F9" i="12"/>
  <c r="S10" i="4"/>
  <c r="H6" i="12"/>
  <c r="L11" i="12"/>
  <c r="L6" i="12"/>
  <c r="D11" i="12"/>
  <c r="R6" i="12"/>
  <c r="R11" i="12"/>
  <c r="R5" i="4"/>
  <c r="J6" i="12"/>
  <c r="B6" i="12"/>
  <c r="H14" i="12"/>
  <c r="B11" i="12"/>
  <c r="P13" i="12"/>
  <c r="F13" i="12"/>
  <c r="S14" i="4"/>
  <c r="L16" i="4"/>
  <c r="L4" i="12"/>
  <c r="R12" i="12"/>
  <c r="N13" i="12"/>
  <c r="D13" i="12"/>
  <c r="P11" i="12"/>
  <c r="R4" i="12"/>
  <c r="P12" i="12"/>
  <c r="L13" i="12"/>
  <c r="F11" i="12"/>
  <c r="N11" i="12"/>
  <c r="R14" i="4"/>
  <c r="P4" i="12"/>
  <c r="R13" i="12"/>
  <c r="N13" i="4" l="1"/>
  <c r="O12" i="4"/>
  <c r="B11" i="11" s="1"/>
  <c r="O4" i="4"/>
  <c r="B3" i="11" s="1"/>
  <c r="C3" i="11" s="1"/>
  <c r="M12" i="4"/>
  <c r="N12" i="4"/>
  <c r="N14" i="4"/>
  <c r="O15" i="4"/>
  <c r="B14" i="11" s="1"/>
  <c r="N10" i="4"/>
  <c r="M10" i="4"/>
  <c r="M13" i="4"/>
  <c r="M5" i="4"/>
  <c r="O6" i="4"/>
  <c r="B5" i="11" s="1"/>
  <c r="N11" i="4"/>
  <c r="O11" i="4"/>
  <c r="B10" i="11" s="1"/>
  <c r="M4" i="4"/>
  <c r="N5" i="4"/>
  <c r="M9" i="4"/>
  <c r="Q4" i="12"/>
  <c r="M14" i="4"/>
  <c r="M15" i="4"/>
  <c r="N9" i="4"/>
  <c r="O7" i="4"/>
  <c r="B6" i="11" s="1"/>
  <c r="O13" i="4"/>
  <c r="B12" i="11" s="1"/>
  <c r="M7" i="4"/>
  <c r="N6" i="4"/>
  <c r="O8" i="4"/>
  <c r="B7" i="11" s="1"/>
  <c r="M8" i="4"/>
  <c r="O5" i="4"/>
  <c r="B4" i="11" s="1"/>
  <c r="O14" i="4"/>
  <c r="B13" i="11" s="1"/>
  <c r="N7" i="4"/>
  <c r="O10" i="4"/>
  <c r="B9" i="11" s="1"/>
  <c r="N8" i="4"/>
  <c r="N15" i="4"/>
  <c r="O9" i="4"/>
  <c r="B8" i="11" s="1"/>
  <c r="M11" i="4"/>
  <c r="N4" i="4"/>
  <c r="M4" i="12"/>
  <c r="M5" i="12" s="1"/>
  <c r="M6" i="12" s="1"/>
  <c r="M7" i="12" s="1"/>
  <c r="M8" i="12" s="1"/>
  <c r="M9" i="12" s="1"/>
  <c r="M10" i="12" s="1"/>
  <c r="M11" i="12" s="1"/>
  <c r="M12" i="12" s="1"/>
  <c r="M13" i="12" s="1"/>
  <c r="M14" i="12" s="1"/>
  <c r="S4" i="12"/>
  <c r="S5" i="12" s="1"/>
  <c r="S6" i="12" s="1"/>
  <c r="S7" i="12" s="1"/>
  <c r="S8" i="12" s="1"/>
  <c r="S9" i="12" s="1"/>
  <c r="S10" i="12" s="1"/>
  <c r="S11" i="12" s="1"/>
  <c r="S12" i="12" s="1"/>
  <c r="S13" i="12" s="1"/>
  <c r="S14" i="12" s="1"/>
  <c r="I4" i="12"/>
  <c r="I5" i="12" s="1"/>
  <c r="I6" i="12" s="1"/>
  <c r="I7" i="12" s="1"/>
  <c r="I8" i="12" s="1"/>
  <c r="I9" i="12" s="1"/>
  <c r="I10" i="12" s="1"/>
  <c r="I11" i="12" s="1"/>
  <c r="I12" i="12" s="1"/>
  <c r="I13" i="12" s="1"/>
  <c r="I14" i="12" s="1"/>
  <c r="C4" i="12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E4" i="12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G4" i="12"/>
  <c r="G5" i="12" s="1"/>
  <c r="G6" i="12" s="1"/>
  <c r="G7" i="12" s="1"/>
  <c r="G8" i="12" s="1"/>
  <c r="G9" i="12" s="1"/>
  <c r="G10" i="12" s="1"/>
  <c r="G11" i="12" s="1"/>
  <c r="G12" i="12" s="1"/>
  <c r="G13" i="12" s="1"/>
  <c r="G14" i="12" s="1"/>
  <c r="O4" i="12"/>
  <c r="O5" i="12" s="1"/>
  <c r="O6" i="12" s="1"/>
  <c r="O7" i="12" s="1"/>
  <c r="O8" i="12" s="1"/>
  <c r="O9" i="12" s="1"/>
  <c r="O10" i="12" s="1"/>
  <c r="O11" i="12" s="1"/>
  <c r="O12" i="12" s="1"/>
  <c r="O13" i="12" s="1"/>
  <c r="O14" i="12" s="1"/>
  <c r="S16" i="4"/>
  <c r="K5" i="12"/>
  <c r="K6" i="12" s="1"/>
  <c r="K7" i="12" s="1"/>
  <c r="K8" i="12" s="1"/>
  <c r="K9" i="12" s="1"/>
  <c r="K10" i="12" s="1"/>
  <c r="K11" i="12" s="1"/>
  <c r="K12" i="12" s="1"/>
  <c r="K13" i="12" s="1"/>
  <c r="K14" i="12" s="1"/>
  <c r="Q5" i="12"/>
  <c r="Q6" i="12" s="1"/>
  <c r="Q7" i="12" s="1"/>
  <c r="Q8" i="12" s="1"/>
  <c r="Q9" i="12" s="1"/>
  <c r="Q10" i="12" s="1"/>
  <c r="Q11" i="12" s="1"/>
  <c r="Q12" i="12" s="1"/>
  <c r="Q13" i="12" s="1"/>
  <c r="Q14" i="12" s="1"/>
  <c r="R16" i="4"/>
  <c r="S17" i="4" s="1"/>
  <c r="C4" i="11" l="1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N16" i="4"/>
  <c r="M16" i="4"/>
  <c r="O16" i="4"/>
</calcChain>
</file>

<file path=xl/sharedStrings.xml><?xml version="1.0" encoding="utf-8"?>
<sst xmlns="http://schemas.openxmlformats.org/spreadsheetml/2006/main" count="72" uniqueCount="67">
  <si>
    <t>Ingredient</t>
  </si>
  <si>
    <t>DM</t>
  </si>
  <si>
    <t xml:space="preserve"> ME</t>
  </si>
  <si>
    <t>CP</t>
  </si>
  <si>
    <t>ME in ration</t>
  </si>
  <si>
    <t>Triticale</t>
  </si>
  <si>
    <t>Canola meal</t>
  </si>
  <si>
    <t>Cereal Hay</t>
  </si>
  <si>
    <t>Limestone</t>
  </si>
  <si>
    <t>Water</t>
  </si>
  <si>
    <t>Lupins</t>
  </si>
  <si>
    <t>Lucerne Hay</t>
  </si>
  <si>
    <t>DDM</t>
  </si>
  <si>
    <t>ME</t>
  </si>
  <si>
    <t>CP%</t>
  </si>
  <si>
    <t>Oaten Hay</t>
  </si>
  <si>
    <t>Pasture Hay</t>
  </si>
  <si>
    <t>MJ ME/hd/day</t>
  </si>
  <si>
    <t>kg in ration</t>
  </si>
  <si>
    <t>Running scale</t>
  </si>
  <si>
    <t>Grain balancer</t>
  </si>
  <si>
    <t>Canola hay</t>
  </si>
  <si>
    <t>Salt</t>
  </si>
  <si>
    <t>Sodium Bicarb</t>
  </si>
  <si>
    <t>Bentonite</t>
  </si>
  <si>
    <t>and that it is thoroughly mixed in the ration. Introduce it gradually, starting with 0.5% by weight (5 kg/tonne) of the total ration for the first 5 days.</t>
  </si>
  <si>
    <t>NDF</t>
  </si>
  <si>
    <t>% in ration</t>
  </si>
  <si>
    <t>Number of animals</t>
  </si>
  <si>
    <t>Urea</t>
  </si>
  <si>
    <t>Vetch hay</t>
  </si>
  <si>
    <t>Cereal straw</t>
  </si>
  <si>
    <t>Silage</t>
  </si>
  <si>
    <t>Cost fresh</t>
  </si>
  <si>
    <t>Cost DM</t>
  </si>
  <si>
    <t>$/tn fresh</t>
  </si>
  <si>
    <t>$/tn DM</t>
  </si>
  <si>
    <t>Cents/MJ</t>
  </si>
  <si>
    <t>Animals consuming</t>
  </si>
  <si>
    <t>kg DM/hd</t>
  </si>
  <si>
    <t>Wt of animals</t>
  </si>
  <si>
    <t>Max daily intake</t>
  </si>
  <si>
    <t>Tonnes of ration per feed/day</t>
  </si>
  <si>
    <t>Mix sheet - Running scale weights for a fixed weight of feed</t>
  </si>
  <si>
    <t>NDF in 100 units of ration</t>
  </si>
  <si>
    <t>% of final ration DM</t>
  </si>
  <si>
    <t>Totals</t>
  </si>
  <si>
    <t>kg of fresh to make 100kg of DM</t>
  </si>
  <si>
    <t>Urea*</t>
  </si>
  <si>
    <t xml:space="preserve">* Feed at 1% by weight of the total ration. Because urea can be toxic if fed to excess, take care that this amount does not exceed 2% </t>
  </si>
  <si>
    <t>CP ration</t>
  </si>
  <si>
    <t>Oats</t>
  </si>
  <si>
    <t>Maize</t>
  </si>
  <si>
    <t>Wheat*</t>
  </si>
  <si>
    <t>Barley*</t>
  </si>
  <si>
    <t>Lupins*</t>
  </si>
  <si>
    <t>Peas*</t>
  </si>
  <si>
    <t>Sorghum*</t>
  </si>
  <si>
    <t xml:space="preserve">* when feeding cattle, cracking, rolling or milling will likely increase the ME content of the grain </t>
  </si>
  <si>
    <t>by 1 - 2  units of ME</t>
  </si>
  <si>
    <t>% DM</t>
  </si>
  <si>
    <t>Weight in AM feed kg</t>
  </si>
  <si>
    <t>Weight in PM feed kg</t>
  </si>
  <si>
    <t>Weight in a single feed kg</t>
  </si>
  <si>
    <t>tonnes ration fed/day</t>
  </si>
  <si>
    <t>Enter the number of animals; live weight and energy required per (MJ ME) below the table and then enter the percentage of each ration component in the table</t>
  </si>
  <si>
    <t>These figures represent a guide only as feeds will vary, especially hay, and so use your own feed test values if you have 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</si>
</sst>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0"/>
      <name val="Arial"/>
    </font>
    <font>
      <sz val="12"/>
      <name val="Comic Sans MS"/>
      <family val="4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0" fontId="4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1" fontId="0" fillId="0" borderId="0" xfId="0" applyNumberFormat="1"/>
    <xf numFmtId="2" fontId="0" fillId="0" borderId="0" xfId="0" applyNumberFormat="1"/>
    <xf numFmtId="0" fontId="11" fillId="0" borderId="0" xfId="0" applyFont="1"/>
    <xf numFmtId="0" fontId="6" fillId="4" borderId="1" xfId="0" applyFont="1" applyFill="1" applyBorder="1" applyAlignment="1" applyProtection="1">
      <alignment horizontal="left"/>
      <protection locked="0"/>
    </xf>
    <xf numFmtId="165" fontId="6" fillId="4" borderId="1" xfId="0" applyNumberFormat="1" applyFont="1" applyFill="1" applyBorder="1" applyAlignment="1" applyProtection="1">
      <alignment horizontal="left"/>
      <protection locked="0"/>
    </xf>
    <xf numFmtId="165" fontId="6" fillId="3" borderId="1" xfId="0" applyNumberFormat="1" applyFont="1" applyFill="1" applyBorder="1" applyAlignment="1" applyProtection="1">
      <alignment horizontal="left"/>
      <protection locked="0"/>
    </xf>
    <xf numFmtId="2" fontId="6" fillId="4" borderId="1" xfId="0" applyNumberFormat="1" applyFont="1" applyFill="1" applyBorder="1" applyAlignment="1" applyProtection="1">
      <alignment horizontal="left"/>
      <protection locked="0"/>
    </xf>
    <xf numFmtId="4" fontId="6" fillId="7" borderId="1" xfId="0" applyNumberFormat="1" applyFont="1" applyFill="1" applyBorder="1" applyProtection="1">
      <protection locked="0"/>
    </xf>
    <xf numFmtId="0" fontId="6" fillId="9" borderId="0" xfId="0" applyFont="1" applyFill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horizontal="left"/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4" fontId="8" fillId="5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5" fontId="6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4" fontId="6" fillId="0" borderId="1" xfId="0" applyNumberFormat="1" applyFont="1" applyBorder="1"/>
    <xf numFmtId="4" fontId="6" fillId="2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5" fontId="6" fillId="8" borderId="1" xfId="0" applyNumberFormat="1" applyFont="1" applyFill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64" fontId="7" fillId="6" borderId="0" xfId="0" applyNumberFormat="1" applyFont="1" applyFill="1" applyAlignment="1" applyProtection="1">
      <alignment horizontal="center"/>
      <protection locked="0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/>
    <xf numFmtId="165" fontId="8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0</xdr:rowOff>
    </xdr:from>
    <xdr:to>
      <xdr:col>11</xdr:col>
      <xdr:colOff>133350</xdr:colOff>
      <xdr:row>16</xdr:row>
      <xdr:rowOff>0</xdr:rowOff>
    </xdr:to>
    <xdr:sp macro="" textlink="">
      <xdr:nvSpPr>
        <xdr:cNvPr id="6183" name="Line 2">
          <a:extLst>
            <a:ext uri="{FF2B5EF4-FFF2-40B4-BE49-F238E27FC236}">
              <a16:creationId xmlns:a16="http://schemas.microsoft.com/office/drawing/2014/main" id="{FF9DD28A-C563-7C2D-4997-7591EC91DE16}"/>
            </a:ext>
          </a:extLst>
        </xdr:cNvPr>
        <xdr:cNvSpPr>
          <a:spLocks noChangeShapeType="1"/>
        </xdr:cNvSpPr>
      </xdr:nvSpPr>
      <xdr:spPr bwMode="auto">
        <a:xfrm flipV="1">
          <a:off x="57150" y="4733925"/>
          <a:ext cx="8001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workbookViewId="0">
      <selection activeCell="M37" sqref="M37"/>
    </sheetView>
  </sheetViews>
  <sheetFormatPr defaultRowHeight="12.75" x14ac:dyDescent="0.2"/>
  <cols>
    <col min="1" max="1" width="14.42578125" bestFit="1" customWidth="1"/>
  </cols>
  <sheetData>
    <row r="1" spans="1:5" x14ac:dyDescent="0.2">
      <c r="B1" t="s">
        <v>12</v>
      </c>
      <c r="C1" t="s">
        <v>13</v>
      </c>
      <c r="D1" t="s">
        <v>14</v>
      </c>
      <c r="E1" s="4" t="s">
        <v>26</v>
      </c>
    </row>
    <row r="2" spans="1:5" x14ac:dyDescent="0.2">
      <c r="A2" t="s">
        <v>16</v>
      </c>
      <c r="B2">
        <v>85</v>
      </c>
      <c r="C2">
        <v>7</v>
      </c>
      <c r="D2">
        <v>11</v>
      </c>
      <c r="E2">
        <v>60.4</v>
      </c>
    </row>
    <row r="3" spans="1:5" x14ac:dyDescent="0.2">
      <c r="A3" t="s">
        <v>15</v>
      </c>
      <c r="B3">
        <v>85</v>
      </c>
      <c r="C3">
        <v>7</v>
      </c>
      <c r="D3">
        <v>8</v>
      </c>
      <c r="E3">
        <v>56.9</v>
      </c>
    </row>
    <row r="4" spans="1:5" x14ac:dyDescent="0.2">
      <c r="A4" t="s">
        <v>11</v>
      </c>
      <c r="B4">
        <v>85.2</v>
      </c>
      <c r="C4">
        <v>9.6</v>
      </c>
      <c r="D4">
        <v>20.7</v>
      </c>
      <c r="E4">
        <v>43.1</v>
      </c>
    </row>
    <row r="5" spans="1:5" x14ac:dyDescent="0.2">
      <c r="A5" s="4" t="s">
        <v>54</v>
      </c>
      <c r="B5">
        <v>90</v>
      </c>
      <c r="C5">
        <v>12</v>
      </c>
      <c r="D5">
        <v>10</v>
      </c>
      <c r="E5">
        <v>15.7</v>
      </c>
    </row>
    <row r="6" spans="1:5" x14ac:dyDescent="0.2">
      <c r="A6" s="4" t="s">
        <v>56</v>
      </c>
      <c r="B6">
        <v>90</v>
      </c>
      <c r="C6">
        <v>12</v>
      </c>
      <c r="D6">
        <v>24</v>
      </c>
      <c r="E6">
        <v>10.1</v>
      </c>
    </row>
    <row r="7" spans="1:5" x14ac:dyDescent="0.2">
      <c r="A7" s="4" t="s">
        <v>55</v>
      </c>
      <c r="B7">
        <v>90</v>
      </c>
      <c r="C7">
        <v>12</v>
      </c>
      <c r="D7">
        <v>32</v>
      </c>
      <c r="E7">
        <v>35.5</v>
      </c>
    </row>
    <row r="8" spans="1:5" x14ac:dyDescent="0.2">
      <c r="A8" t="s">
        <v>6</v>
      </c>
      <c r="B8">
        <v>85</v>
      </c>
      <c r="C8">
        <v>11.5</v>
      </c>
      <c r="D8">
        <v>38</v>
      </c>
    </row>
    <row r="9" spans="1:5" x14ac:dyDescent="0.2">
      <c r="A9" t="s">
        <v>21</v>
      </c>
      <c r="B9">
        <v>85</v>
      </c>
      <c r="C9">
        <v>9.5</v>
      </c>
      <c r="D9">
        <v>15</v>
      </c>
    </row>
    <row r="10" spans="1:5" x14ac:dyDescent="0.2">
      <c r="A10" s="4" t="s">
        <v>29</v>
      </c>
      <c r="B10">
        <v>100</v>
      </c>
      <c r="C10">
        <v>0</v>
      </c>
      <c r="D10">
        <v>290</v>
      </c>
      <c r="E10">
        <v>0</v>
      </c>
    </row>
    <row r="11" spans="1:5" x14ac:dyDescent="0.2">
      <c r="A11" s="4" t="s">
        <v>30</v>
      </c>
      <c r="B11">
        <v>87.9</v>
      </c>
      <c r="C11">
        <v>8.6999999999999993</v>
      </c>
      <c r="D11">
        <v>19.600000000000001</v>
      </c>
      <c r="E11">
        <v>51.6</v>
      </c>
    </row>
    <row r="12" spans="1:5" x14ac:dyDescent="0.2">
      <c r="A12" s="4" t="s">
        <v>31</v>
      </c>
      <c r="B12">
        <v>85.2</v>
      </c>
      <c r="C12">
        <v>5.6</v>
      </c>
      <c r="D12">
        <v>2.7</v>
      </c>
      <c r="E12">
        <v>76</v>
      </c>
    </row>
    <row r="13" spans="1:5" x14ac:dyDescent="0.2">
      <c r="A13" s="4" t="s">
        <v>53</v>
      </c>
      <c r="B13">
        <v>90</v>
      </c>
      <c r="C13">
        <v>9</v>
      </c>
      <c r="D13">
        <v>12</v>
      </c>
    </row>
    <row r="14" spans="1:5" x14ac:dyDescent="0.2">
      <c r="A14" s="4" t="s">
        <v>51</v>
      </c>
      <c r="B14">
        <v>90</v>
      </c>
      <c r="C14">
        <v>10</v>
      </c>
      <c r="D14">
        <v>9</v>
      </c>
      <c r="E14">
        <v>27</v>
      </c>
    </row>
    <row r="15" spans="1:5" x14ac:dyDescent="0.2">
      <c r="A15" s="4" t="s">
        <v>52</v>
      </c>
      <c r="B15">
        <v>90</v>
      </c>
      <c r="C15">
        <v>13</v>
      </c>
      <c r="D15">
        <v>9</v>
      </c>
      <c r="E15">
        <v>10</v>
      </c>
    </row>
    <row r="16" spans="1:5" x14ac:dyDescent="0.2">
      <c r="A16" s="4" t="s">
        <v>57</v>
      </c>
      <c r="B16">
        <v>90</v>
      </c>
      <c r="C16">
        <v>10</v>
      </c>
      <c r="D16">
        <v>11</v>
      </c>
    </row>
    <row r="18" spans="1:2" x14ac:dyDescent="0.2">
      <c r="A18" s="4" t="s">
        <v>58</v>
      </c>
    </row>
    <row r="19" spans="1:2" x14ac:dyDescent="0.2">
      <c r="A19" s="4" t="s">
        <v>59</v>
      </c>
    </row>
    <row r="21" spans="1:2" x14ac:dyDescent="0.2">
      <c r="B21" s="52" t="s">
        <v>66</v>
      </c>
    </row>
  </sheetData>
  <phoneticPr fontId="3" type="noConversion"/>
  <pageMargins left="0.75" right="0.75" top="1" bottom="1" header="0.5" footer="0.5"/>
  <pageSetup paperSize="9" orientation="portrait" r:id="rId1"/>
  <headerFooter alignWithMargins="0">
    <oddHeader>&amp;C&amp;"Arial"&amp;12&amp;K000000OFFICIAL&amp;1#</oddHeader>
    <oddFooter>&amp;C_x000D_&amp;1#&amp;"Calibri"&amp;12&amp;K000000 Unofficial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24"/>
  <sheetViews>
    <sheetView tabSelected="1" zoomScaleNormal="100" workbookViewId="0">
      <selection activeCell="V26" sqref="V26"/>
    </sheetView>
  </sheetViews>
  <sheetFormatPr defaultColWidth="9.140625" defaultRowHeight="19.5" x14ac:dyDescent="0.4"/>
  <cols>
    <col min="1" max="1" width="21.28515625" style="30" customWidth="1"/>
    <col min="2" max="8" width="9.140625" style="30"/>
    <col min="9" max="9" width="11.5703125" style="30" customWidth="1"/>
    <col min="10" max="10" width="11" style="30" customWidth="1"/>
    <col min="11" max="11" width="11" style="30" hidden="1" customWidth="1"/>
    <col min="12" max="12" width="0" style="30" hidden="1" customWidth="1"/>
    <col min="13" max="13" width="9" style="30" customWidth="1"/>
    <col min="14" max="14" width="8.7109375" style="30" customWidth="1"/>
    <col min="15" max="15" width="9.42578125" style="30" customWidth="1"/>
    <col min="16" max="16" width="7.5703125" style="30" customWidth="1"/>
    <col min="17" max="17" width="9" style="30" bestFit="1" customWidth="1"/>
    <col min="18" max="19" width="9.140625" style="30"/>
    <col min="20" max="20" width="11.85546875" style="30" customWidth="1"/>
    <col min="21" max="27" width="9.140625" style="30"/>
    <col min="28" max="28" width="9.140625" style="31"/>
    <col min="29" max="29" width="9.5703125" style="31" customWidth="1"/>
    <col min="30" max="16384" width="9.140625" style="31"/>
  </cols>
  <sheetData>
    <row r="1" spans="1:79" x14ac:dyDescent="0.4">
      <c r="A1" s="48" t="s">
        <v>65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79" ht="21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30" t="s">
        <v>64</v>
      </c>
      <c r="K2" s="20"/>
      <c r="L2" s="20"/>
      <c r="M2" s="20"/>
      <c r="N2" s="49">
        <f>$B$22</f>
        <v>0.14099953000156665</v>
      </c>
      <c r="O2" s="49"/>
      <c r="P2" s="32"/>
      <c r="Q2" s="32"/>
      <c r="R2" s="33"/>
      <c r="S2" s="33"/>
      <c r="T2" s="31"/>
      <c r="U2" s="31"/>
      <c r="V2" s="31"/>
      <c r="W2" s="31"/>
      <c r="X2" s="31"/>
      <c r="Y2" s="31"/>
      <c r="Z2" s="31"/>
      <c r="AA2" s="31"/>
    </row>
    <row r="3" spans="1:79" s="36" customFormat="1" ht="78.75" customHeight="1" x14ac:dyDescent="0.25">
      <c r="A3" s="34" t="s">
        <v>0</v>
      </c>
      <c r="B3" s="35" t="s">
        <v>1</v>
      </c>
      <c r="C3" s="35" t="s">
        <v>2</v>
      </c>
      <c r="D3" s="35" t="s">
        <v>3</v>
      </c>
      <c r="E3" s="35" t="s">
        <v>26</v>
      </c>
      <c r="F3" s="35" t="s">
        <v>27</v>
      </c>
      <c r="G3" s="35" t="s">
        <v>60</v>
      </c>
      <c r="H3" s="35" t="s">
        <v>4</v>
      </c>
      <c r="I3" s="35" t="s">
        <v>50</v>
      </c>
      <c r="J3" s="35" t="s">
        <v>44</v>
      </c>
      <c r="K3" s="35" t="s">
        <v>47</v>
      </c>
      <c r="L3" s="35" t="s">
        <v>45</v>
      </c>
      <c r="M3" s="35" t="s">
        <v>61</v>
      </c>
      <c r="N3" s="35" t="s">
        <v>62</v>
      </c>
      <c r="O3" s="35" t="s">
        <v>63</v>
      </c>
      <c r="P3" s="35" t="s">
        <v>35</v>
      </c>
      <c r="Q3" s="35" t="s">
        <v>36</v>
      </c>
      <c r="R3" s="35" t="s">
        <v>33</v>
      </c>
      <c r="S3" s="35" t="s">
        <v>34</v>
      </c>
    </row>
    <row r="4" spans="1:79" x14ac:dyDescent="0.4">
      <c r="A4" s="10" t="s">
        <v>5</v>
      </c>
      <c r="B4" s="11">
        <v>89.3</v>
      </c>
      <c r="C4" s="11">
        <v>13.1</v>
      </c>
      <c r="D4" s="11">
        <v>10.199999999999999</v>
      </c>
      <c r="E4" s="11">
        <v>12.6</v>
      </c>
      <c r="F4" s="12">
        <v>89</v>
      </c>
      <c r="G4" s="22">
        <f>B4*F4%</f>
        <v>79.477000000000004</v>
      </c>
      <c r="H4" s="22">
        <f t="shared" ref="H4:H15" si="0">C4*F4%</f>
        <v>11.659000000000001</v>
      </c>
      <c r="I4" s="22">
        <f t="shared" ref="I4:I15" si="1">D4*F4%</f>
        <v>9.0779999999999994</v>
      </c>
      <c r="J4" s="22">
        <f>E4*F4%</f>
        <v>11.214</v>
      </c>
      <c r="K4" s="16">
        <f>F4/(B4/100)</f>
        <v>99.664053751399777</v>
      </c>
      <c r="L4" s="16">
        <f t="shared" ref="L4:L15" si="2">(K4/K$16)*100</f>
        <v>89.393314971320976</v>
      </c>
      <c r="M4" s="53">
        <f t="shared" ref="M4:M15" si="3">($N$2*$L4%*30%)*1000</f>
        <v>37.813246188714807</v>
      </c>
      <c r="N4" s="53">
        <f t="shared" ref="N4:N15" si="4">($N$2*$L4%*70%)*1000</f>
        <v>88.23090777366788</v>
      </c>
      <c r="O4" s="53">
        <f t="shared" ref="O4:O15" si="5">($N$2*$L4%)*1000</f>
        <v>126.04415396238269</v>
      </c>
      <c r="P4" s="14">
        <v>340</v>
      </c>
      <c r="Q4" s="24">
        <f t="shared" ref="Q4:Q15" si="6">P4/B4%</f>
        <v>380.73908174692048</v>
      </c>
      <c r="R4" s="24">
        <f t="shared" ref="R4:R15" si="7">P4*L4%</f>
        <v>303.93727090249132</v>
      </c>
      <c r="S4" s="24">
        <f t="shared" ref="S4:S15" si="8">Q4*L4%</f>
        <v>340.35528656493989</v>
      </c>
      <c r="T4" s="31"/>
      <c r="U4" s="31"/>
      <c r="V4" s="31"/>
      <c r="W4" s="31"/>
      <c r="X4" s="31"/>
      <c r="Y4" s="31"/>
      <c r="Z4" s="31"/>
      <c r="AA4" s="31"/>
    </row>
    <row r="5" spans="1:79" x14ac:dyDescent="0.4">
      <c r="A5" s="10" t="s">
        <v>21</v>
      </c>
      <c r="B5" s="11">
        <v>85</v>
      </c>
      <c r="C5" s="11">
        <v>9.5</v>
      </c>
      <c r="D5" s="11">
        <v>15</v>
      </c>
      <c r="E5" s="11">
        <v>53.1</v>
      </c>
      <c r="F5" s="12">
        <v>0</v>
      </c>
      <c r="G5" s="22">
        <f t="shared" ref="G5:G15" si="9">B5*F5%</f>
        <v>0</v>
      </c>
      <c r="H5" s="22">
        <f t="shared" si="0"/>
        <v>0</v>
      </c>
      <c r="I5" s="22">
        <f t="shared" si="1"/>
        <v>0</v>
      </c>
      <c r="J5" s="22">
        <f t="shared" ref="J5:J15" si="10">E5*F5%</f>
        <v>0</v>
      </c>
      <c r="K5" s="16">
        <f>F5/(B5/100)</f>
        <v>0</v>
      </c>
      <c r="L5" s="16">
        <f t="shared" si="2"/>
        <v>0</v>
      </c>
      <c r="M5" s="53">
        <f t="shared" si="3"/>
        <v>0</v>
      </c>
      <c r="N5" s="53">
        <f t="shared" si="4"/>
        <v>0</v>
      </c>
      <c r="O5" s="53">
        <f t="shared" si="5"/>
        <v>0</v>
      </c>
      <c r="P5" s="14">
        <v>200</v>
      </c>
      <c r="Q5" s="24">
        <f t="shared" si="6"/>
        <v>235.29411764705884</v>
      </c>
      <c r="R5" s="24">
        <f t="shared" si="7"/>
        <v>0</v>
      </c>
      <c r="S5" s="24">
        <f t="shared" si="8"/>
        <v>0</v>
      </c>
      <c r="T5" s="31"/>
      <c r="U5" s="31"/>
      <c r="V5" s="31"/>
      <c r="W5" s="31"/>
      <c r="X5" s="31"/>
      <c r="Y5" s="31"/>
      <c r="Z5" s="31"/>
      <c r="AA5" s="31"/>
    </row>
    <row r="6" spans="1:79" x14ac:dyDescent="0.4">
      <c r="A6" s="10" t="s">
        <v>10</v>
      </c>
      <c r="B6" s="11">
        <v>91.6</v>
      </c>
      <c r="C6" s="11">
        <v>12.3</v>
      </c>
      <c r="D6" s="11">
        <v>31.4</v>
      </c>
      <c r="E6" s="11">
        <v>35.5</v>
      </c>
      <c r="F6" s="12">
        <v>9</v>
      </c>
      <c r="G6" s="22">
        <f t="shared" si="9"/>
        <v>8.2439999999999998</v>
      </c>
      <c r="H6" s="22">
        <f t="shared" si="0"/>
        <v>1.107</v>
      </c>
      <c r="I6" s="22">
        <f t="shared" si="1"/>
        <v>2.8259999999999996</v>
      </c>
      <c r="J6" s="22">
        <f t="shared" si="10"/>
        <v>3.1949999999999998</v>
      </c>
      <c r="K6" s="16">
        <f>F6/(B6/100)</f>
        <v>9.825327510917031</v>
      </c>
      <c r="L6" s="16">
        <f t="shared" si="2"/>
        <v>8.8127922136365573</v>
      </c>
      <c r="M6" s="53">
        <f t="shared" si="3"/>
        <v>3.7277986803726613</v>
      </c>
      <c r="N6" s="53">
        <f t="shared" si="4"/>
        <v>8.6981969208695435</v>
      </c>
      <c r="O6" s="53">
        <f t="shared" si="5"/>
        <v>12.425995601242207</v>
      </c>
      <c r="P6" s="14">
        <v>410</v>
      </c>
      <c r="Q6" s="24">
        <f t="shared" si="6"/>
        <v>447.59825327510919</v>
      </c>
      <c r="R6" s="24">
        <f t="shared" si="7"/>
        <v>36.132448075909885</v>
      </c>
      <c r="S6" s="24">
        <f t="shared" si="8"/>
        <v>39.445904013002057</v>
      </c>
      <c r="T6" s="31"/>
      <c r="U6" s="31"/>
      <c r="V6" s="31"/>
      <c r="W6" s="31"/>
      <c r="X6" s="31"/>
      <c r="Y6" s="31"/>
      <c r="Z6" s="31"/>
      <c r="AA6" s="31"/>
    </row>
    <row r="7" spans="1:79" x14ac:dyDescent="0.4">
      <c r="A7" s="10" t="s">
        <v>7</v>
      </c>
      <c r="B7" s="11">
        <v>94.4</v>
      </c>
      <c r="C7" s="11">
        <v>8.1</v>
      </c>
      <c r="D7" s="11">
        <v>7.5</v>
      </c>
      <c r="E7" s="11">
        <v>60.4</v>
      </c>
      <c r="F7" s="12">
        <v>0</v>
      </c>
      <c r="G7" s="22">
        <f t="shared" si="9"/>
        <v>0</v>
      </c>
      <c r="H7" s="22">
        <f t="shared" si="0"/>
        <v>0</v>
      </c>
      <c r="I7" s="22">
        <f t="shared" si="1"/>
        <v>0</v>
      </c>
      <c r="J7" s="22">
        <f t="shared" si="10"/>
        <v>0</v>
      </c>
      <c r="K7" s="16">
        <f>F7/(B7/100)</f>
        <v>0</v>
      </c>
      <c r="L7" s="16">
        <f t="shared" si="2"/>
        <v>0</v>
      </c>
      <c r="M7" s="53">
        <f t="shared" si="3"/>
        <v>0</v>
      </c>
      <c r="N7" s="53">
        <f t="shared" si="4"/>
        <v>0</v>
      </c>
      <c r="O7" s="53">
        <f t="shared" si="5"/>
        <v>0</v>
      </c>
      <c r="P7" s="14">
        <v>200</v>
      </c>
      <c r="Q7" s="24">
        <f t="shared" si="6"/>
        <v>211.86440677966101</v>
      </c>
      <c r="R7" s="24">
        <f t="shared" si="7"/>
        <v>0</v>
      </c>
      <c r="S7" s="24">
        <f t="shared" si="8"/>
        <v>0</v>
      </c>
      <c r="T7" s="31"/>
      <c r="U7" s="31"/>
      <c r="V7" s="31"/>
      <c r="W7" s="31"/>
      <c r="X7" s="31"/>
      <c r="Y7" s="31"/>
      <c r="Z7" s="31"/>
      <c r="AA7" s="31"/>
    </row>
    <row r="8" spans="1:79" x14ac:dyDescent="0.4">
      <c r="A8" s="10" t="s">
        <v>32</v>
      </c>
      <c r="B8" s="11">
        <v>50</v>
      </c>
      <c r="C8" s="11">
        <v>9</v>
      </c>
      <c r="D8" s="11">
        <v>18</v>
      </c>
      <c r="E8" s="11">
        <v>50.2</v>
      </c>
      <c r="F8" s="12">
        <v>0</v>
      </c>
      <c r="G8" s="22">
        <f t="shared" si="9"/>
        <v>0</v>
      </c>
      <c r="H8" s="23">
        <f t="shared" si="0"/>
        <v>0</v>
      </c>
      <c r="I8" s="23">
        <f t="shared" si="1"/>
        <v>0</v>
      </c>
      <c r="J8" s="22">
        <f t="shared" si="10"/>
        <v>0</v>
      </c>
      <c r="K8" s="16">
        <f t="shared" ref="K8:K13" si="11">+F8/(B8/100)</f>
        <v>0</v>
      </c>
      <c r="L8" s="16">
        <f t="shared" si="2"/>
        <v>0</v>
      </c>
      <c r="M8" s="53">
        <f t="shared" si="3"/>
        <v>0</v>
      </c>
      <c r="N8" s="53">
        <f t="shared" si="4"/>
        <v>0</v>
      </c>
      <c r="O8" s="53">
        <f t="shared" si="5"/>
        <v>0</v>
      </c>
      <c r="P8" s="14">
        <v>250</v>
      </c>
      <c r="Q8" s="24">
        <f t="shared" si="6"/>
        <v>500</v>
      </c>
      <c r="R8" s="24">
        <f t="shared" si="7"/>
        <v>0</v>
      </c>
      <c r="S8" s="24">
        <f t="shared" si="8"/>
        <v>0</v>
      </c>
      <c r="T8" s="31"/>
      <c r="U8" s="31"/>
      <c r="V8" s="31"/>
      <c r="W8" s="31"/>
      <c r="X8" s="31"/>
      <c r="Y8" s="31"/>
      <c r="Z8" s="31"/>
      <c r="AA8" s="31"/>
    </row>
    <row r="9" spans="1:79" x14ac:dyDescent="0.4">
      <c r="A9" s="13" t="s">
        <v>22</v>
      </c>
      <c r="B9" s="11">
        <v>100</v>
      </c>
      <c r="C9" s="11">
        <v>0</v>
      </c>
      <c r="D9" s="11">
        <v>0</v>
      </c>
      <c r="E9" s="11"/>
      <c r="F9" s="12">
        <v>1</v>
      </c>
      <c r="G9" s="22">
        <f t="shared" si="9"/>
        <v>1</v>
      </c>
      <c r="H9" s="23">
        <f t="shared" si="0"/>
        <v>0</v>
      </c>
      <c r="I9" s="23">
        <f t="shared" si="1"/>
        <v>0</v>
      </c>
      <c r="J9" s="23">
        <f t="shared" si="10"/>
        <v>0</v>
      </c>
      <c r="K9" s="16">
        <f t="shared" si="11"/>
        <v>1</v>
      </c>
      <c r="L9" s="16">
        <f t="shared" si="2"/>
        <v>0.89694640752123167</v>
      </c>
      <c r="M9" s="53">
        <f t="shared" si="3"/>
        <v>0.37940706569126198</v>
      </c>
      <c r="N9" s="53">
        <f t="shared" si="4"/>
        <v>0.88528315327961127</v>
      </c>
      <c r="O9" s="53">
        <f t="shared" si="5"/>
        <v>1.2646902189708733</v>
      </c>
      <c r="P9" s="14">
        <v>200</v>
      </c>
      <c r="Q9" s="24">
        <f t="shared" si="6"/>
        <v>200</v>
      </c>
      <c r="R9" s="24">
        <f t="shared" si="7"/>
        <v>1.7938928150424633</v>
      </c>
      <c r="S9" s="24">
        <f t="shared" si="8"/>
        <v>1.7938928150424633</v>
      </c>
      <c r="T9" s="37"/>
      <c r="U9" s="37"/>
      <c r="V9" s="37"/>
      <c r="W9" s="37"/>
      <c r="X9" s="37"/>
      <c r="Y9" s="37"/>
      <c r="Z9" s="37"/>
      <c r="AA9" s="37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</row>
    <row r="10" spans="1:79" x14ac:dyDescent="0.4">
      <c r="A10" s="10" t="s">
        <v>8</v>
      </c>
      <c r="B10" s="11">
        <v>100</v>
      </c>
      <c r="C10" s="11">
        <v>0</v>
      </c>
      <c r="D10" s="11">
        <v>0</v>
      </c>
      <c r="E10" s="11"/>
      <c r="F10" s="12">
        <v>1</v>
      </c>
      <c r="G10" s="22">
        <f t="shared" si="9"/>
        <v>1</v>
      </c>
      <c r="H10" s="23">
        <f t="shared" si="0"/>
        <v>0</v>
      </c>
      <c r="I10" s="23">
        <f t="shared" si="1"/>
        <v>0</v>
      </c>
      <c r="J10" s="23">
        <f t="shared" si="10"/>
        <v>0</v>
      </c>
      <c r="K10" s="16">
        <f t="shared" si="11"/>
        <v>1</v>
      </c>
      <c r="L10" s="16">
        <f t="shared" si="2"/>
        <v>0.89694640752123167</v>
      </c>
      <c r="M10" s="53">
        <f t="shared" si="3"/>
        <v>0.37940706569126198</v>
      </c>
      <c r="N10" s="53">
        <f t="shared" si="4"/>
        <v>0.88528315327961127</v>
      </c>
      <c r="O10" s="53">
        <f t="shared" si="5"/>
        <v>1.2646902189708733</v>
      </c>
      <c r="P10" s="14">
        <v>230</v>
      </c>
      <c r="Q10" s="24">
        <f t="shared" si="6"/>
        <v>230</v>
      </c>
      <c r="R10" s="24">
        <f t="shared" si="7"/>
        <v>2.062976737298833</v>
      </c>
      <c r="S10" s="24">
        <f t="shared" si="8"/>
        <v>2.062976737298833</v>
      </c>
      <c r="T10" s="37"/>
      <c r="U10" s="37"/>
      <c r="V10" s="37"/>
      <c r="W10" s="37"/>
      <c r="X10" s="37"/>
      <c r="Y10" s="37"/>
      <c r="Z10" s="37"/>
      <c r="AA10" s="37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</row>
    <row r="11" spans="1:79" x14ac:dyDescent="0.4">
      <c r="A11" s="10" t="s">
        <v>23</v>
      </c>
      <c r="B11" s="11">
        <v>100</v>
      </c>
      <c r="C11" s="11">
        <v>0</v>
      </c>
      <c r="D11" s="11">
        <v>0</v>
      </c>
      <c r="E11" s="11"/>
      <c r="F11" s="12">
        <v>0</v>
      </c>
      <c r="G11" s="22">
        <f t="shared" si="9"/>
        <v>0</v>
      </c>
      <c r="H11" s="23">
        <f t="shared" si="0"/>
        <v>0</v>
      </c>
      <c r="I11" s="23">
        <f t="shared" si="1"/>
        <v>0</v>
      </c>
      <c r="J11" s="23">
        <f t="shared" si="10"/>
        <v>0</v>
      </c>
      <c r="K11" s="16">
        <f t="shared" si="11"/>
        <v>0</v>
      </c>
      <c r="L11" s="16">
        <f t="shared" si="2"/>
        <v>0</v>
      </c>
      <c r="M11" s="53">
        <f t="shared" si="3"/>
        <v>0</v>
      </c>
      <c r="N11" s="53">
        <f t="shared" si="4"/>
        <v>0</v>
      </c>
      <c r="O11" s="53">
        <f t="shared" si="5"/>
        <v>0</v>
      </c>
      <c r="P11" s="14">
        <v>740</v>
      </c>
      <c r="Q11" s="24">
        <f t="shared" si="6"/>
        <v>740</v>
      </c>
      <c r="R11" s="24">
        <f t="shared" si="7"/>
        <v>0</v>
      </c>
      <c r="S11" s="24">
        <f t="shared" si="8"/>
        <v>0</v>
      </c>
      <c r="T11" s="37"/>
      <c r="U11" s="37"/>
      <c r="V11" s="37"/>
      <c r="W11" s="37"/>
      <c r="X11" s="37"/>
      <c r="Y11" s="37"/>
      <c r="Z11" s="37"/>
      <c r="AA11" s="37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</row>
    <row r="12" spans="1:79" x14ac:dyDescent="0.4">
      <c r="A12" s="10" t="s">
        <v>24</v>
      </c>
      <c r="B12" s="11">
        <v>100</v>
      </c>
      <c r="C12" s="11">
        <v>0</v>
      </c>
      <c r="D12" s="11">
        <v>0</v>
      </c>
      <c r="E12" s="11"/>
      <c r="F12" s="12">
        <v>0</v>
      </c>
      <c r="G12" s="22">
        <f t="shared" si="9"/>
        <v>0</v>
      </c>
      <c r="H12" s="23">
        <f t="shared" si="0"/>
        <v>0</v>
      </c>
      <c r="I12" s="23">
        <f t="shared" si="1"/>
        <v>0</v>
      </c>
      <c r="J12" s="23">
        <f t="shared" si="10"/>
        <v>0</v>
      </c>
      <c r="K12" s="16">
        <f t="shared" si="11"/>
        <v>0</v>
      </c>
      <c r="L12" s="16">
        <f t="shared" si="2"/>
        <v>0</v>
      </c>
      <c r="M12" s="53">
        <f t="shared" si="3"/>
        <v>0</v>
      </c>
      <c r="N12" s="53">
        <f t="shared" si="4"/>
        <v>0</v>
      </c>
      <c r="O12" s="53">
        <f t="shared" si="5"/>
        <v>0</v>
      </c>
      <c r="P12" s="14">
        <v>468</v>
      </c>
      <c r="Q12" s="24">
        <f t="shared" si="6"/>
        <v>468</v>
      </c>
      <c r="R12" s="24">
        <f t="shared" si="7"/>
        <v>0</v>
      </c>
      <c r="S12" s="24">
        <f t="shared" si="8"/>
        <v>0</v>
      </c>
      <c r="T12" s="37"/>
      <c r="U12" s="37"/>
      <c r="V12" s="37"/>
      <c r="W12" s="37"/>
      <c r="X12" s="37"/>
      <c r="Y12" s="37"/>
      <c r="Z12" s="37"/>
      <c r="AA12" s="37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</row>
    <row r="13" spans="1:79" x14ac:dyDescent="0.4">
      <c r="A13" s="10" t="s">
        <v>48</v>
      </c>
      <c r="B13" s="11">
        <v>100</v>
      </c>
      <c r="C13" s="11">
        <v>0</v>
      </c>
      <c r="D13" s="11">
        <v>290</v>
      </c>
      <c r="E13" s="11"/>
      <c r="F13" s="12">
        <v>0</v>
      </c>
      <c r="G13" s="22">
        <f t="shared" si="9"/>
        <v>0</v>
      </c>
      <c r="H13" s="22">
        <f t="shared" si="0"/>
        <v>0</v>
      </c>
      <c r="I13" s="22">
        <f t="shared" si="1"/>
        <v>0</v>
      </c>
      <c r="J13" s="23">
        <f t="shared" si="10"/>
        <v>0</v>
      </c>
      <c r="K13" s="16">
        <f t="shared" si="11"/>
        <v>0</v>
      </c>
      <c r="L13" s="16">
        <f t="shared" si="2"/>
        <v>0</v>
      </c>
      <c r="M13" s="53">
        <f t="shared" si="3"/>
        <v>0</v>
      </c>
      <c r="N13" s="53">
        <f t="shared" si="4"/>
        <v>0</v>
      </c>
      <c r="O13" s="53">
        <f t="shared" si="5"/>
        <v>0</v>
      </c>
      <c r="P13" s="14">
        <v>700</v>
      </c>
      <c r="Q13" s="24">
        <f t="shared" si="6"/>
        <v>700</v>
      </c>
      <c r="R13" s="24">
        <f t="shared" si="7"/>
        <v>0</v>
      </c>
      <c r="S13" s="24">
        <f t="shared" si="8"/>
        <v>0</v>
      </c>
      <c r="T13" s="37"/>
      <c r="U13" s="37"/>
      <c r="V13" s="37"/>
      <c r="W13" s="37"/>
      <c r="X13" s="37"/>
      <c r="Y13" s="37"/>
      <c r="Z13" s="37"/>
      <c r="AA13" s="37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</row>
    <row r="14" spans="1:79" x14ac:dyDescent="0.4">
      <c r="A14" s="10" t="s">
        <v>20</v>
      </c>
      <c r="B14" s="11">
        <v>68.5</v>
      </c>
      <c r="C14" s="11">
        <v>6.15</v>
      </c>
      <c r="D14" s="11">
        <v>30.2</v>
      </c>
      <c r="E14" s="11"/>
      <c r="F14" s="12">
        <v>0</v>
      </c>
      <c r="G14" s="22">
        <f t="shared" si="9"/>
        <v>0</v>
      </c>
      <c r="H14" s="22">
        <f t="shared" si="0"/>
        <v>0</v>
      </c>
      <c r="I14" s="22">
        <f t="shared" si="1"/>
        <v>0</v>
      </c>
      <c r="J14" s="22">
        <f t="shared" si="10"/>
        <v>0</v>
      </c>
      <c r="K14" s="16">
        <f>F14/(B14/100)</f>
        <v>0</v>
      </c>
      <c r="L14" s="16">
        <f t="shared" si="2"/>
        <v>0</v>
      </c>
      <c r="M14" s="53">
        <f t="shared" si="3"/>
        <v>0</v>
      </c>
      <c r="N14" s="53">
        <f t="shared" si="4"/>
        <v>0</v>
      </c>
      <c r="O14" s="53">
        <f t="shared" si="5"/>
        <v>0</v>
      </c>
      <c r="P14" s="14">
        <v>775</v>
      </c>
      <c r="Q14" s="24">
        <f t="shared" si="6"/>
        <v>1131.3868613138686</v>
      </c>
      <c r="R14" s="24">
        <f t="shared" si="7"/>
        <v>0</v>
      </c>
      <c r="S14" s="24">
        <f t="shared" si="8"/>
        <v>0</v>
      </c>
      <c r="T14" s="31"/>
      <c r="U14" s="31"/>
      <c r="V14" s="31"/>
      <c r="W14" s="31"/>
      <c r="X14" s="31"/>
      <c r="Y14" s="31"/>
      <c r="Z14" s="31"/>
      <c r="AA14" s="31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</row>
    <row r="15" spans="1:79" x14ac:dyDescent="0.4">
      <c r="A15" s="10" t="s">
        <v>9</v>
      </c>
      <c r="B15" s="11">
        <v>0.01</v>
      </c>
      <c r="C15" s="11">
        <v>0</v>
      </c>
      <c r="D15" s="11">
        <v>0</v>
      </c>
      <c r="E15" s="11"/>
      <c r="F15" s="12">
        <v>0</v>
      </c>
      <c r="G15" s="22">
        <f t="shared" si="9"/>
        <v>0</v>
      </c>
      <c r="H15" s="23">
        <f t="shared" si="0"/>
        <v>0</v>
      </c>
      <c r="I15" s="23">
        <f t="shared" si="1"/>
        <v>0</v>
      </c>
      <c r="J15" s="23">
        <f t="shared" si="10"/>
        <v>0</v>
      </c>
      <c r="K15" s="16">
        <f>F15/(B15/100)</f>
        <v>0</v>
      </c>
      <c r="L15" s="16">
        <f t="shared" si="2"/>
        <v>0</v>
      </c>
      <c r="M15" s="53">
        <f t="shared" si="3"/>
        <v>0</v>
      </c>
      <c r="N15" s="53">
        <f t="shared" si="4"/>
        <v>0</v>
      </c>
      <c r="O15" s="53">
        <f t="shared" si="5"/>
        <v>0</v>
      </c>
      <c r="P15" s="14"/>
      <c r="Q15" s="24">
        <f t="shared" si="6"/>
        <v>0</v>
      </c>
      <c r="R15" s="24">
        <f t="shared" si="7"/>
        <v>0</v>
      </c>
      <c r="S15" s="24">
        <f t="shared" si="8"/>
        <v>0</v>
      </c>
      <c r="T15" s="39"/>
      <c r="U15" s="39"/>
      <c r="V15" s="39"/>
      <c r="W15" s="39"/>
      <c r="X15" s="39"/>
      <c r="Y15" s="39"/>
      <c r="Z15" s="39"/>
      <c r="AA15" s="39"/>
    </row>
    <row r="16" spans="1:79" x14ac:dyDescent="0.4">
      <c r="A16" s="40" t="s">
        <v>46</v>
      </c>
      <c r="B16" s="40"/>
      <c r="C16" s="40"/>
      <c r="D16" s="40"/>
      <c r="E16" s="40"/>
      <c r="F16" s="17">
        <f t="shared" ref="F16:O16" si="12">SUM(F4:F15)</f>
        <v>100</v>
      </c>
      <c r="G16" s="47">
        <f t="shared" si="12"/>
        <v>89.721000000000004</v>
      </c>
      <c r="H16" s="47">
        <f t="shared" si="12"/>
        <v>12.766</v>
      </c>
      <c r="I16" s="47">
        <f t="shared" si="12"/>
        <v>11.904</v>
      </c>
      <c r="J16" s="47">
        <f t="shared" si="12"/>
        <v>14.409000000000001</v>
      </c>
      <c r="K16" s="17">
        <f t="shared" si="12"/>
        <v>111.48938126231681</v>
      </c>
      <c r="L16" s="17">
        <f t="shared" si="12"/>
        <v>99.999999999999986</v>
      </c>
      <c r="M16" s="21">
        <f t="shared" si="12"/>
        <v>42.299859000469993</v>
      </c>
      <c r="N16" s="21">
        <f t="shared" si="12"/>
        <v>98.699671001096661</v>
      </c>
      <c r="O16" s="21">
        <f t="shared" si="12"/>
        <v>140.99953000156665</v>
      </c>
      <c r="P16" s="18"/>
      <c r="Q16" s="25"/>
      <c r="R16" s="26">
        <f>SUM(R4:R15)</f>
        <v>343.92658853074249</v>
      </c>
      <c r="S16" s="27">
        <f>SUM(S4:S15)</f>
        <v>383.65806013028322</v>
      </c>
      <c r="T16" s="39"/>
      <c r="U16" s="39"/>
      <c r="V16" s="39"/>
      <c r="W16" s="39"/>
      <c r="X16" s="39"/>
      <c r="Y16" s="39"/>
      <c r="Z16" s="39"/>
      <c r="AA16" s="39"/>
    </row>
    <row r="17" spans="1:38" x14ac:dyDescent="0.4">
      <c r="A17" s="41" t="s">
        <v>49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42"/>
      <c r="O17" s="20"/>
      <c r="P17" s="20"/>
      <c r="Q17" s="28"/>
      <c r="R17" s="28"/>
      <c r="S17" s="27">
        <f>(R16*100)/((1000*G16%)*H16)</f>
        <v>3.0027336185308342</v>
      </c>
      <c r="T17" s="19" t="s">
        <v>37</v>
      </c>
      <c r="U17" s="43"/>
      <c r="V17" s="43"/>
      <c r="W17" s="43"/>
      <c r="X17" s="43"/>
      <c r="Y17" s="43"/>
      <c r="Z17" s="43"/>
      <c r="AA17" s="43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x14ac:dyDescent="0.4">
      <c r="A18" s="41" t="s">
        <v>25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44"/>
      <c r="S18" s="44"/>
      <c r="T18" s="45"/>
      <c r="U18" s="45"/>
      <c r="V18" s="45"/>
      <c r="W18" s="45"/>
      <c r="X18" s="45"/>
      <c r="Y18" s="45"/>
      <c r="Z18" s="45"/>
      <c r="AA18" s="45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20" spans="1:38" x14ac:dyDescent="0.4">
      <c r="A20" s="20" t="s">
        <v>28</v>
      </c>
      <c r="B20" s="15">
        <v>200</v>
      </c>
      <c r="C20" s="20"/>
      <c r="D20" s="46" t="s">
        <v>40</v>
      </c>
      <c r="E20" s="20"/>
      <c r="F20" s="15">
        <v>60</v>
      </c>
    </row>
    <row r="21" spans="1:38" x14ac:dyDescent="0.4">
      <c r="A21" s="20" t="s">
        <v>17</v>
      </c>
      <c r="B21" s="15">
        <v>9</v>
      </c>
      <c r="C21" s="20"/>
      <c r="D21" s="20"/>
      <c r="E21" s="20"/>
    </row>
    <row r="22" spans="1:38" x14ac:dyDescent="0.4">
      <c r="A22" s="20"/>
      <c r="B22" s="29">
        <f>((B21/H16)*B20)/1000</f>
        <v>0.14099953000156665</v>
      </c>
      <c r="C22" s="46" t="s">
        <v>42</v>
      </c>
      <c r="D22" s="20"/>
      <c r="E22" s="20"/>
    </row>
    <row r="23" spans="1:38" x14ac:dyDescent="0.4">
      <c r="C23" s="46" t="s">
        <v>38</v>
      </c>
      <c r="F23" s="29">
        <f>((B22*G16%)*1000)/B20</f>
        <v>0.63253094156352818</v>
      </c>
      <c r="G23" s="46" t="s">
        <v>39</v>
      </c>
    </row>
    <row r="24" spans="1:38" x14ac:dyDescent="0.4">
      <c r="C24" s="46" t="s">
        <v>41</v>
      </c>
      <c r="F24" s="29">
        <f>((120/J16)/100)*F20</f>
        <v>4.9968769519050591</v>
      </c>
      <c r="G24" s="46" t="s">
        <v>39</v>
      </c>
    </row>
  </sheetData>
  <sheetProtection algorithmName="SHA-512" hashValue="Nt1+P9C+2xiQ0fCfH/X7EnfW9pk2nHz/rXTqS9TdOg8AcKyR19xfi2PZCjcPXYiHGpmIq+I4mU29YDU8Wi6ifg==" saltValue="asN5xHODfG4bVvzMkhzIlQ==" spinCount="100000" sheet="1" objects="1" scenarios="1"/>
  <mergeCells count="2">
    <mergeCell ref="A1:S1"/>
    <mergeCell ref="N2:O2"/>
  </mergeCells>
  <phoneticPr fontId="3" type="noConversion"/>
  <printOptions gridLines="1"/>
  <pageMargins left="0.86" right="0.2" top="0.98" bottom="0.28000000000000003" header="0.63" footer="0.5"/>
  <pageSetup paperSize="9" orientation="landscape" r:id="rId1"/>
  <headerFooter alignWithMargins="0">
    <oddHeader>&amp;C&amp;"Arial"&amp;12&amp;K000000OFFICIAL&amp;1#</oddHeader>
    <oddFooter>&amp;C_x000D_&amp;1#&amp;"Calibri"&amp;12&amp;K000000 Unofficial</oddFooter>
  </headerFooter>
  <colBreaks count="1" manualBreakCount="1">
    <brk id="19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4"/>
  <sheetViews>
    <sheetView workbookViewId="0">
      <selection activeCell="L9" sqref="L9"/>
    </sheetView>
  </sheetViews>
  <sheetFormatPr defaultRowHeight="12.75" x14ac:dyDescent="0.2"/>
  <cols>
    <col min="1" max="1" width="34.28515625" bestFit="1" customWidth="1"/>
    <col min="2" max="2" width="28.28515625" customWidth="1"/>
    <col min="3" max="3" width="32" customWidth="1"/>
  </cols>
  <sheetData>
    <row r="2" spans="1:3" ht="33" x14ac:dyDescent="0.45">
      <c r="A2" s="1" t="s">
        <v>0</v>
      </c>
      <c r="B2" s="1" t="s">
        <v>18</v>
      </c>
      <c r="C2" s="1" t="s">
        <v>19</v>
      </c>
    </row>
    <row r="3" spans="1:3" ht="33" x14ac:dyDescent="0.45">
      <c r="A3" s="1" t="str">
        <f>('Ration calculator'!A4)</f>
        <v>Triticale</v>
      </c>
      <c r="B3" s="2">
        <f>('Ration calculator'!O4)</f>
        <v>126.04415396238269</v>
      </c>
      <c r="C3" s="2">
        <f>(B3)</f>
        <v>126.04415396238269</v>
      </c>
    </row>
    <row r="4" spans="1:3" ht="33" x14ac:dyDescent="0.45">
      <c r="A4" s="1" t="str">
        <f>('Ration calculator'!A5)</f>
        <v>Canola hay</v>
      </c>
      <c r="B4" s="2">
        <f>('Ration calculator'!O5)</f>
        <v>0</v>
      </c>
      <c r="C4" s="2">
        <f>(B3+B4)</f>
        <v>126.04415396238269</v>
      </c>
    </row>
    <row r="5" spans="1:3" ht="33" x14ac:dyDescent="0.45">
      <c r="A5" s="1" t="str">
        <f>('Ration calculator'!A6)</f>
        <v>Lupins</v>
      </c>
      <c r="B5" s="2">
        <f>('Ration calculator'!O6)</f>
        <v>12.425995601242207</v>
      </c>
      <c r="C5" s="2">
        <f t="shared" ref="C5:C14" si="0">(C4+B5)</f>
        <v>138.47014956362489</v>
      </c>
    </row>
    <row r="6" spans="1:3" ht="33" x14ac:dyDescent="0.45">
      <c r="A6" s="1" t="str">
        <f>('Ration calculator'!A7)</f>
        <v>Cereal Hay</v>
      </c>
      <c r="B6" s="2">
        <f>('Ration calculator'!O7)</f>
        <v>0</v>
      </c>
      <c r="C6" s="2">
        <f t="shared" si="0"/>
        <v>138.47014956362489</v>
      </c>
    </row>
    <row r="7" spans="1:3" ht="33" x14ac:dyDescent="0.45">
      <c r="A7" s="1" t="str">
        <f>('Ration calculator'!A8)</f>
        <v>Silage</v>
      </c>
      <c r="B7" s="2">
        <f>('Ration calculator'!O8)</f>
        <v>0</v>
      </c>
      <c r="C7" s="2">
        <f t="shared" si="0"/>
        <v>138.47014956362489</v>
      </c>
    </row>
    <row r="8" spans="1:3" ht="33" x14ac:dyDescent="0.45">
      <c r="A8" s="3" t="str">
        <f>('Ration calculator'!A9)</f>
        <v>Salt</v>
      </c>
      <c r="B8" s="2">
        <f>('Ration calculator'!O9)</f>
        <v>1.2646902189708733</v>
      </c>
      <c r="C8" s="2">
        <f t="shared" si="0"/>
        <v>139.73483978259577</v>
      </c>
    </row>
    <row r="9" spans="1:3" ht="33" x14ac:dyDescent="0.45">
      <c r="A9" s="1" t="str">
        <f>('Ration calculator'!A10)</f>
        <v>Limestone</v>
      </c>
      <c r="B9" s="2">
        <f>('Ration calculator'!O10)</f>
        <v>1.2646902189708733</v>
      </c>
      <c r="C9" s="2">
        <f t="shared" si="0"/>
        <v>140.99953000156665</v>
      </c>
    </row>
    <row r="10" spans="1:3" ht="33" x14ac:dyDescent="0.45">
      <c r="A10" s="1" t="str">
        <f>('Ration calculator'!A11)</f>
        <v>Sodium Bicarb</v>
      </c>
      <c r="B10" s="2">
        <f>('Ration calculator'!O11)</f>
        <v>0</v>
      </c>
      <c r="C10" s="2">
        <f t="shared" si="0"/>
        <v>140.99953000156665</v>
      </c>
    </row>
    <row r="11" spans="1:3" ht="33" x14ac:dyDescent="0.45">
      <c r="A11" s="1" t="str">
        <f>('Ration calculator'!A12)</f>
        <v>Bentonite</v>
      </c>
      <c r="B11" s="2">
        <f>('Ration calculator'!O12)</f>
        <v>0</v>
      </c>
      <c r="C11" s="2">
        <f t="shared" si="0"/>
        <v>140.99953000156665</v>
      </c>
    </row>
    <row r="12" spans="1:3" ht="33" x14ac:dyDescent="0.45">
      <c r="A12" s="1" t="str">
        <f>('Ration calculator'!A13)</f>
        <v>Urea*</v>
      </c>
      <c r="B12" s="2">
        <f>('Ration calculator'!O13)</f>
        <v>0</v>
      </c>
      <c r="C12" s="2">
        <f t="shared" si="0"/>
        <v>140.99953000156665</v>
      </c>
    </row>
    <row r="13" spans="1:3" ht="33" x14ac:dyDescent="0.45">
      <c r="A13" s="1" t="str">
        <f>('Ration calculator'!A14)</f>
        <v>Grain balancer</v>
      </c>
      <c r="B13" s="2">
        <f>('Ration calculator'!O14)</f>
        <v>0</v>
      </c>
      <c r="C13" s="2">
        <f t="shared" si="0"/>
        <v>140.99953000156665</v>
      </c>
    </row>
    <row r="14" spans="1:3" ht="33" x14ac:dyDescent="0.45">
      <c r="A14" s="1" t="str">
        <f>('Ration calculator'!A15)</f>
        <v>Water</v>
      </c>
      <c r="B14" s="2">
        <f>('Ration calculator'!O15)</f>
        <v>0</v>
      </c>
      <c r="C14" s="2">
        <f t="shared" si="0"/>
        <v>140.99953000156665</v>
      </c>
    </row>
  </sheetData>
  <phoneticPr fontId="3" type="noConversion"/>
  <pageMargins left="0.75" right="0.75" top="1" bottom="1" header="0.5" footer="0.5"/>
  <pageSetup paperSize="9" orientation="portrait" horizontalDpi="90" verticalDpi="90" r:id="rId1"/>
  <headerFooter alignWithMargins="0">
    <oddHeader>&amp;C&amp;"Arial"&amp;12&amp;K000000OFFICIAL&amp;1#</oddHeader>
    <oddFooter>&amp;C_x000D_&amp;1#&amp;"Calibri"&amp;12&amp;K000000 Unofficial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4"/>
  <sheetViews>
    <sheetView workbookViewId="0">
      <selection activeCell="D1" sqref="D1:Q1"/>
    </sheetView>
  </sheetViews>
  <sheetFormatPr defaultRowHeight="12.75" x14ac:dyDescent="0.2"/>
  <cols>
    <col min="1" max="1" width="16.140625" customWidth="1"/>
  </cols>
  <sheetData>
    <row r="1" spans="1:19" ht="15" customHeight="1" x14ac:dyDescent="0.25">
      <c r="B1" s="51"/>
      <c r="C1" s="51"/>
      <c r="D1" s="50" t="s">
        <v>43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9" ht="15" x14ac:dyDescent="0.25">
      <c r="A2" t="s">
        <v>0</v>
      </c>
      <c r="B2" s="9">
        <v>1</v>
      </c>
      <c r="C2" s="9"/>
      <c r="D2" s="9">
        <v>1.5</v>
      </c>
      <c r="E2" s="9"/>
      <c r="F2" s="5">
        <v>2</v>
      </c>
      <c r="G2" s="9"/>
      <c r="H2" s="6">
        <v>2.5</v>
      </c>
      <c r="I2" s="9"/>
      <c r="J2" s="6">
        <v>3</v>
      </c>
      <c r="K2" s="9"/>
      <c r="L2" s="6">
        <v>3.5</v>
      </c>
      <c r="M2" s="9"/>
      <c r="N2" s="6">
        <v>4</v>
      </c>
      <c r="O2" s="9"/>
      <c r="P2" s="6">
        <v>4.5</v>
      </c>
      <c r="Q2" s="9"/>
      <c r="R2" s="6">
        <v>5</v>
      </c>
      <c r="S2" s="9"/>
    </row>
    <row r="3" spans="1:19" x14ac:dyDescent="0.2">
      <c r="A3" t="str">
        <f>'Ration calculator'!A4</f>
        <v>Triticale</v>
      </c>
      <c r="B3" s="7">
        <f>('Ration calculator'!L4/100)*('Set wt mix sheet'!$B$2*1000)</f>
        <v>893.93314971320979</v>
      </c>
      <c r="C3" s="7">
        <f>B3</f>
        <v>893.93314971320979</v>
      </c>
      <c r="D3" s="7">
        <f>('Ration calculator'!$L4/100)*('Set wt mix sheet'!$D$2*1000)</f>
        <v>1340.8997245698147</v>
      </c>
      <c r="E3" s="7">
        <f>D3</f>
        <v>1340.8997245698147</v>
      </c>
      <c r="F3" s="7">
        <f>('Ration calculator'!$L4/100)*('Set wt mix sheet'!$F$2*1000)</f>
        <v>1787.8662994264196</v>
      </c>
      <c r="G3" s="7">
        <f>F3</f>
        <v>1787.8662994264196</v>
      </c>
      <c r="H3" s="7">
        <f>('Ration calculator'!$L4/100)*('Set wt mix sheet'!$H$2*1000)</f>
        <v>2234.8328742830245</v>
      </c>
      <c r="I3" s="7">
        <f>H3</f>
        <v>2234.8328742830245</v>
      </c>
      <c r="J3" s="7">
        <f>('Ration calculator'!$L4/100)*('Set wt mix sheet'!$J$2*1000)</f>
        <v>2681.7994491396294</v>
      </c>
      <c r="K3" s="7">
        <f>J3</f>
        <v>2681.7994491396294</v>
      </c>
      <c r="L3" s="7">
        <f>('Ration calculator'!$L4/100)*('Set wt mix sheet'!$L$2*1000)</f>
        <v>3128.7660239962343</v>
      </c>
      <c r="M3" s="7">
        <f>L3</f>
        <v>3128.7660239962343</v>
      </c>
      <c r="N3" s="7">
        <f>('Ration calculator'!$L4/100)*('Set wt mix sheet'!$N$2*1000)</f>
        <v>3575.7325988528391</v>
      </c>
      <c r="O3" s="7">
        <f>N3</f>
        <v>3575.7325988528391</v>
      </c>
      <c r="P3" s="7">
        <f>('Ration calculator'!$L4/100)*('Set wt mix sheet'!$P$2*1000)</f>
        <v>4022.699173709444</v>
      </c>
      <c r="Q3" s="7">
        <f>P3</f>
        <v>4022.699173709444</v>
      </c>
      <c r="R3" s="7">
        <f>('Ration calculator'!$L4/100)*('Set wt mix sheet'!$R$2*1000)</f>
        <v>4469.6657485660489</v>
      </c>
      <c r="S3" s="7">
        <f>R3</f>
        <v>4469.6657485660489</v>
      </c>
    </row>
    <row r="4" spans="1:19" x14ac:dyDescent="0.2">
      <c r="A4" t="str">
        <f>'Ration calculator'!A5</f>
        <v>Canola hay</v>
      </c>
      <c r="B4" s="7">
        <f>('Ration calculator'!L5/100)*('Set wt mix sheet'!$B$2*1000)</f>
        <v>0</v>
      </c>
      <c r="C4" s="7">
        <f>C3+B4</f>
        <v>893.93314971320979</v>
      </c>
      <c r="D4" s="7">
        <f>('Ration calculator'!$L5/100)*('Set wt mix sheet'!$D$2*1000)</f>
        <v>0</v>
      </c>
      <c r="E4" s="7">
        <f>E3+D4</f>
        <v>1340.8997245698147</v>
      </c>
      <c r="F4" s="7">
        <f>('Ration calculator'!$L5/100)*('Set wt mix sheet'!$F$2*1000)</f>
        <v>0</v>
      </c>
      <c r="G4" s="7">
        <f>G3+F4</f>
        <v>1787.8662994264196</v>
      </c>
      <c r="H4" s="7">
        <f>('Ration calculator'!$L5/100)*('Set wt mix sheet'!$H$2*1000)</f>
        <v>0</v>
      </c>
      <c r="I4" s="7">
        <f>I3+H4</f>
        <v>2234.8328742830245</v>
      </c>
      <c r="J4" s="7">
        <f>('Ration calculator'!$L5/100)*('Set wt mix sheet'!$J$2*1000)</f>
        <v>0</v>
      </c>
      <c r="K4" s="7">
        <f>K3+J4</f>
        <v>2681.7994491396294</v>
      </c>
      <c r="L4" s="7">
        <f>('Ration calculator'!$L5/100)*('Set wt mix sheet'!$L$2*1000)</f>
        <v>0</v>
      </c>
      <c r="M4" s="7">
        <f>M3+L4</f>
        <v>3128.7660239962343</v>
      </c>
      <c r="N4" s="7">
        <f>('Ration calculator'!$L5/100)*('Set wt mix sheet'!$N$2*1000)</f>
        <v>0</v>
      </c>
      <c r="O4" s="7">
        <f>O3+N4</f>
        <v>3575.7325988528391</v>
      </c>
      <c r="P4" s="7">
        <f>('Ration calculator'!$L5/100)*('Set wt mix sheet'!$P$2*1000)</f>
        <v>0</v>
      </c>
      <c r="Q4" s="7">
        <f>Q3+P4</f>
        <v>4022.699173709444</v>
      </c>
      <c r="R4" s="7">
        <f>('Ration calculator'!$L5/100)*('Set wt mix sheet'!$R$2*1000)</f>
        <v>0</v>
      </c>
      <c r="S4" s="7">
        <f>S3+R4</f>
        <v>4469.6657485660489</v>
      </c>
    </row>
    <row r="5" spans="1:19" x14ac:dyDescent="0.2">
      <c r="A5" t="str">
        <f>'Ration calculator'!A6</f>
        <v>Lupins</v>
      </c>
      <c r="B5" s="7">
        <f>('Ration calculator'!L6/100)*('Set wt mix sheet'!$B$2*1000)</f>
        <v>88.127922136365569</v>
      </c>
      <c r="C5" s="7">
        <f>C4+B5</f>
        <v>982.06107184957534</v>
      </c>
      <c r="D5" s="7">
        <f>('Ration calculator'!$L6/100)*('Set wt mix sheet'!$D$2*1000)</f>
        <v>132.19188320454836</v>
      </c>
      <c r="E5" s="7">
        <f>E4+D5</f>
        <v>1473.091607774363</v>
      </c>
      <c r="F5" s="7">
        <f>('Ration calculator'!$L6/100)*('Set wt mix sheet'!$F$2*1000)</f>
        <v>176.25584427273114</v>
      </c>
      <c r="G5" s="7">
        <f>G4+F5</f>
        <v>1964.1221436991507</v>
      </c>
      <c r="H5" s="7">
        <f>('Ration calculator'!$L6/100)*('Set wt mix sheet'!$H$2*1000)</f>
        <v>220.31980534091392</v>
      </c>
      <c r="I5" s="7">
        <f>I4+H5</f>
        <v>2455.1526796239382</v>
      </c>
      <c r="J5" s="7">
        <f>('Ration calculator'!$L6/100)*('Set wt mix sheet'!$J$2*1000)</f>
        <v>264.38376640909672</v>
      </c>
      <c r="K5" s="7">
        <f>K4+J5</f>
        <v>2946.1832155487259</v>
      </c>
      <c r="L5" s="7">
        <f>('Ration calculator'!$L6/100)*('Set wt mix sheet'!$L$2*1000)</f>
        <v>308.4477274772795</v>
      </c>
      <c r="M5" s="7">
        <f>M4+L5</f>
        <v>3437.2137514735136</v>
      </c>
      <c r="N5" s="7">
        <f>('Ration calculator'!$L6/100)*('Set wt mix sheet'!$N$2*1000)</f>
        <v>352.51168854546228</v>
      </c>
      <c r="O5" s="7">
        <f>O4+N5</f>
        <v>3928.2442873983014</v>
      </c>
      <c r="P5" s="7">
        <f>('Ration calculator'!$L6/100)*('Set wt mix sheet'!$P$2*1000)</f>
        <v>396.57564961364506</v>
      </c>
      <c r="Q5" s="7">
        <f>Q4+P5</f>
        <v>4419.2748233230886</v>
      </c>
      <c r="R5" s="7">
        <f>('Ration calculator'!$L6/100)*('Set wt mix sheet'!$R$2*1000)</f>
        <v>440.63961068182783</v>
      </c>
      <c r="S5" s="7">
        <f>S4+R5</f>
        <v>4910.3053592478764</v>
      </c>
    </row>
    <row r="6" spans="1:19" x14ac:dyDescent="0.2">
      <c r="A6" t="str">
        <f>'Ration calculator'!A7</f>
        <v>Cereal Hay</v>
      </c>
      <c r="B6" s="7">
        <f>('Ration calculator'!L7/100)*('Set wt mix sheet'!$B$2*1000)</f>
        <v>0</v>
      </c>
      <c r="C6" s="7">
        <f t="shared" ref="C6:S6" si="0">C5+B6</f>
        <v>982.06107184957534</v>
      </c>
      <c r="D6" s="7">
        <f>('Ration calculator'!$L7/100)*('Set wt mix sheet'!$D$2*1000)</f>
        <v>0</v>
      </c>
      <c r="E6" s="7">
        <f t="shared" si="0"/>
        <v>1473.091607774363</v>
      </c>
      <c r="F6" s="7">
        <f>('Ration calculator'!$L7/100)*('Set wt mix sheet'!$F$2*1000)</f>
        <v>0</v>
      </c>
      <c r="G6" s="7">
        <f t="shared" si="0"/>
        <v>1964.1221436991507</v>
      </c>
      <c r="H6" s="7">
        <f>('Ration calculator'!$L7/100)*('Set wt mix sheet'!$H$2*1000)</f>
        <v>0</v>
      </c>
      <c r="I6" s="7">
        <f t="shared" si="0"/>
        <v>2455.1526796239382</v>
      </c>
      <c r="J6" s="7">
        <f>('Ration calculator'!$L7/100)*('Set wt mix sheet'!$J$2*1000)</f>
        <v>0</v>
      </c>
      <c r="K6" s="7">
        <f t="shared" si="0"/>
        <v>2946.1832155487259</v>
      </c>
      <c r="L6" s="7">
        <f>('Ration calculator'!$L7/100)*('Set wt mix sheet'!$L$2*1000)</f>
        <v>0</v>
      </c>
      <c r="M6" s="7">
        <f t="shared" si="0"/>
        <v>3437.2137514735136</v>
      </c>
      <c r="N6" s="7">
        <f>('Ration calculator'!$L7/100)*('Set wt mix sheet'!$N$2*1000)</f>
        <v>0</v>
      </c>
      <c r="O6" s="7">
        <f t="shared" si="0"/>
        <v>3928.2442873983014</v>
      </c>
      <c r="P6" s="7">
        <f>('Ration calculator'!$L7/100)*('Set wt mix sheet'!$P$2*1000)</f>
        <v>0</v>
      </c>
      <c r="Q6" s="7">
        <f t="shared" si="0"/>
        <v>4419.2748233230886</v>
      </c>
      <c r="R6" s="7">
        <f>('Ration calculator'!$L7/100)*('Set wt mix sheet'!$R$2*1000)</f>
        <v>0</v>
      </c>
      <c r="S6" s="7">
        <f t="shared" si="0"/>
        <v>4910.3053592478764</v>
      </c>
    </row>
    <row r="7" spans="1:19" x14ac:dyDescent="0.2">
      <c r="A7" t="str">
        <f>'Ration calculator'!A8</f>
        <v>Silage</v>
      </c>
      <c r="B7" s="7">
        <f>('Ration calculator'!L8/100)*('Set wt mix sheet'!$B$2*1000)</f>
        <v>0</v>
      </c>
      <c r="C7" s="7">
        <f>C6+B7</f>
        <v>982.06107184957534</v>
      </c>
      <c r="D7" s="7">
        <f>('Ration calculator'!$L8/100)*('Set wt mix sheet'!$D$2*1000)</f>
        <v>0</v>
      </c>
      <c r="E7" s="7">
        <f>E6+D7</f>
        <v>1473.091607774363</v>
      </c>
      <c r="F7" s="7">
        <f>('Ration calculator'!$L8/100)*('Set wt mix sheet'!$F$2*1000)</f>
        <v>0</v>
      </c>
      <c r="G7" s="7">
        <f>G6+F7</f>
        <v>1964.1221436991507</v>
      </c>
      <c r="H7" s="7">
        <f>('Ration calculator'!$L8/100)*('Set wt mix sheet'!$H$2*1000)</f>
        <v>0</v>
      </c>
      <c r="I7" s="7">
        <f>I6+H7</f>
        <v>2455.1526796239382</v>
      </c>
      <c r="J7" s="7">
        <f>('Ration calculator'!$L8/100)*('Set wt mix sheet'!$J$2*1000)</f>
        <v>0</v>
      </c>
      <c r="K7" s="7">
        <f>K6+J7</f>
        <v>2946.1832155487259</v>
      </c>
      <c r="L7" s="7">
        <f>('Ration calculator'!$L8/100)*('Set wt mix sheet'!$L$2*1000)</f>
        <v>0</v>
      </c>
      <c r="M7" s="7">
        <f>M6+L7</f>
        <v>3437.2137514735136</v>
      </c>
      <c r="N7" s="7">
        <f>('Ration calculator'!$L8/100)*('Set wt mix sheet'!$N$2*1000)</f>
        <v>0</v>
      </c>
      <c r="O7" s="7">
        <f>O6+N7</f>
        <v>3928.2442873983014</v>
      </c>
      <c r="P7" s="7">
        <f>('Ration calculator'!$L8/100)*('Set wt mix sheet'!$P$2*1000)</f>
        <v>0</v>
      </c>
      <c r="Q7" s="7">
        <f>Q6+P7</f>
        <v>4419.2748233230886</v>
      </c>
      <c r="R7" s="7">
        <f>('Ration calculator'!$L8/100)*('Set wt mix sheet'!$R$2*1000)</f>
        <v>0</v>
      </c>
      <c r="S7" s="7">
        <f>S6+R7</f>
        <v>4910.3053592478764</v>
      </c>
    </row>
    <row r="8" spans="1:19" x14ac:dyDescent="0.2">
      <c r="A8" s="8" t="str">
        <f>'Ration calculator'!A9</f>
        <v>Salt</v>
      </c>
      <c r="B8" s="7">
        <f>('Ration calculator'!L9/100)*('Set wt mix sheet'!$B$2*1000)</f>
        <v>8.9694640752123167</v>
      </c>
      <c r="C8" s="7">
        <f t="shared" ref="C8:S8" si="1">C7+B8</f>
        <v>991.03053592478761</v>
      </c>
      <c r="D8" s="7">
        <f>('Ration calculator'!$L9/100)*('Set wt mix sheet'!$D$2*1000)</f>
        <v>13.454196112818476</v>
      </c>
      <c r="E8" s="7">
        <f t="shared" si="1"/>
        <v>1486.5458038871814</v>
      </c>
      <c r="F8" s="7">
        <f>('Ration calculator'!$L9/100)*('Set wt mix sheet'!$F$2*1000)</f>
        <v>17.938928150424633</v>
      </c>
      <c r="G8" s="7">
        <f t="shared" si="1"/>
        <v>1982.0610718495752</v>
      </c>
      <c r="H8" s="7">
        <f>('Ration calculator'!$L9/100)*('Set wt mix sheet'!$H$2*1000)</f>
        <v>22.423660188030794</v>
      </c>
      <c r="I8" s="7">
        <f t="shared" si="1"/>
        <v>2477.5763398119689</v>
      </c>
      <c r="J8" s="7">
        <f>('Ration calculator'!$L9/100)*('Set wt mix sheet'!$J$2*1000)</f>
        <v>26.908392225636952</v>
      </c>
      <c r="K8" s="7">
        <f t="shared" si="1"/>
        <v>2973.0916077743627</v>
      </c>
      <c r="L8" s="7">
        <f>('Ration calculator'!$L9/100)*('Set wt mix sheet'!$L$2*1000)</f>
        <v>31.393124263243109</v>
      </c>
      <c r="M8" s="7">
        <f t="shared" si="1"/>
        <v>3468.6068757367566</v>
      </c>
      <c r="N8" s="7">
        <f>('Ration calculator'!$L9/100)*('Set wt mix sheet'!$N$2*1000)</f>
        <v>35.877856300849267</v>
      </c>
      <c r="O8" s="7">
        <f t="shared" si="1"/>
        <v>3964.1221436991505</v>
      </c>
      <c r="P8" s="7">
        <f>('Ration calculator'!$L9/100)*('Set wt mix sheet'!$P$2*1000)</f>
        <v>40.362588338455424</v>
      </c>
      <c r="Q8" s="7">
        <f t="shared" si="1"/>
        <v>4459.6374116615443</v>
      </c>
      <c r="R8" s="7">
        <f>('Ration calculator'!$L9/100)*('Set wt mix sheet'!$R$2*1000)</f>
        <v>44.847320376061589</v>
      </c>
      <c r="S8" s="7">
        <f t="shared" si="1"/>
        <v>4955.1526796239377</v>
      </c>
    </row>
    <row r="9" spans="1:19" x14ac:dyDescent="0.2">
      <c r="A9" t="str">
        <f>'Ration calculator'!A10</f>
        <v>Limestone</v>
      </c>
      <c r="B9" s="7">
        <f>('Ration calculator'!L10/100)*('Set wt mix sheet'!$B$2*1000)</f>
        <v>8.9694640752123167</v>
      </c>
      <c r="C9" s="7">
        <f>C8+B9</f>
        <v>999.99999999999989</v>
      </c>
      <c r="D9" s="7">
        <f>('Ration calculator'!$L10/100)*('Set wt mix sheet'!$D$2*1000)</f>
        <v>13.454196112818476</v>
      </c>
      <c r="E9" s="7">
        <f>E8+D9</f>
        <v>1499.9999999999998</v>
      </c>
      <c r="F9" s="7">
        <f>('Ration calculator'!$L10/100)*('Set wt mix sheet'!$F$2*1000)</f>
        <v>17.938928150424633</v>
      </c>
      <c r="G9" s="7">
        <f>G8+F9</f>
        <v>1999.9999999999998</v>
      </c>
      <c r="H9" s="7">
        <f>('Ration calculator'!$L10/100)*('Set wt mix sheet'!$H$2*1000)</f>
        <v>22.423660188030794</v>
      </c>
      <c r="I9" s="7">
        <f>I8+H9</f>
        <v>2499.9999999999995</v>
      </c>
      <c r="J9" s="7">
        <f>('Ration calculator'!$L10/100)*('Set wt mix sheet'!$J$2*1000)</f>
        <v>26.908392225636952</v>
      </c>
      <c r="K9" s="7">
        <f>K8+J9</f>
        <v>2999.9999999999995</v>
      </c>
      <c r="L9" s="7">
        <f>('Ration calculator'!$L10/100)*('Set wt mix sheet'!$L$2*1000)</f>
        <v>31.393124263243109</v>
      </c>
      <c r="M9" s="7">
        <f>M8+L9</f>
        <v>3499.9999999999995</v>
      </c>
      <c r="N9" s="7">
        <f>('Ration calculator'!$L10/100)*('Set wt mix sheet'!$N$2*1000)</f>
        <v>35.877856300849267</v>
      </c>
      <c r="O9" s="7">
        <f>O8+N9</f>
        <v>3999.9999999999995</v>
      </c>
      <c r="P9" s="7">
        <f>('Ration calculator'!$L10/100)*('Set wt mix sheet'!$P$2*1000)</f>
        <v>40.362588338455424</v>
      </c>
      <c r="Q9" s="7">
        <f>Q8+P9</f>
        <v>4500</v>
      </c>
      <c r="R9" s="7">
        <f>('Ration calculator'!$L10/100)*('Set wt mix sheet'!$R$2*1000)</f>
        <v>44.847320376061589</v>
      </c>
      <c r="S9" s="7">
        <f>S8+R9</f>
        <v>4999.9999999999991</v>
      </c>
    </row>
    <row r="10" spans="1:19" x14ac:dyDescent="0.2">
      <c r="A10" t="str">
        <f>'Ration calculator'!A11</f>
        <v>Sodium Bicarb</v>
      </c>
      <c r="B10" s="7">
        <f>('Ration calculator'!L11/100)*('Set wt mix sheet'!$B$2*1000)</f>
        <v>0</v>
      </c>
      <c r="C10" s="7">
        <f t="shared" ref="C10:S10" si="2">C9+B10</f>
        <v>999.99999999999989</v>
      </c>
      <c r="D10" s="7">
        <f>('Ration calculator'!$L11/100)*('Set wt mix sheet'!$D$2*1000)</f>
        <v>0</v>
      </c>
      <c r="E10" s="7">
        <f t="shared" si="2"/>
        <v>1499.9999999999998</v>
      </c>
      <c r="F10" s="7">
        <f>('Ration calculator'!$L11/100)*('Set wt mix sheet'!$F$2*1000)</f>
        <v>0</v>
      </c>
      <c r="G10" s="7">
        <f t="shared" si="2"/>
        <v>1999.9999999999998</v>
      </c>
      <c r="H10" s="7">
        <f>('Ration calculator'!$L11/100)*('Set wt mix sheet'!$H$2*1000)</f>
        <v>0</v>
      </c>
      <c r="I10" s="7">
        <f t="shared" si="2"/>
        <v>2499.9999999999995</v>
      </c>
      <c r="J10" s="7">
        <f>('Ration calculator'!$L11/100)*('Set wt mix sheet'!$J$2*1000)</f>
        <v>0</v>
      </c>
      <c r="K10" s="7">
        <f t="shared" si="2"/>
        <v>2999.9999999999995</v>
      </c>
      <c r="L10" s="7">
        <f>('Ration calculator'!$L11/100)*('Set wt mix sheet'!$L$2*1000)</f>
        <v>0</v>
      </c>
      <c r="M10" s="7">
        <f t="shared" si="2"/>
        <v>3499.9999999999995</v>
      </c>
      <c r="N10" s="7">
        <f>('Ration calculator'!$L11/100)*('Set wt mix sheet'!$N$2*1000)</f>
        <v>0</v>
      </c>
      <c r="O10" s="7">
        <f t="shared" si="2"/>
        <v>3999.9999999999995</v>
      </c>
      <c r="P10" s="7">
        <f>('Ration calculator'!$L11/100)*('Set wt mix sheet'!$P$2*1000)</f>
        <v>0</v>
      </c>
      <c r="Q10" s="7">
        <f t="shared" si="2"/>
        <v>4500</v>
      </c>
      <c r="R10" s="7">
        <f>('Ration calculator'!$L11/100)*('Set wt mix sheet'!$R$2*1000)</f>
        <v>0</v>
      </c>
      <c r="S10" s="7">
        <f t="shared" si="2"/>
        <v>4999.9999999999991</v>
      </c>
    </row>
    <row r="11" spans="1:19" x14ac:dyDescent="0.2">
      <c r="A11" t="str">
        <f>'Ration calculator'!A12</f>
        <v>Bentonite</v>
      </c>
      <c r="B11" s="7">
        <f>('Ration calculator'!L12/100)*('Set wt mix sheet'!$B$2*1000)</f>
        <v>0</v>
      </c>
      <c r="C11" s="7">
        <f>C10+B11</f>
        <v>999.99999999999989</v>
      </c>
      <c r="D11" s="7">
        <f>('Ration calculator'!$L12/100)*('Set wt mix sheet'!$D$2*1000)</f>
        <v>0</v>
      </c>
      <c r="E11" s="7">
        <f>E10+D11</f>
        <v>1499.9999999999998</v>
      </c>
      <c r="F11" s="7">
        <f>('Ration calculator'!$L12/100)*('Set wt mix sheet'!$F$2*1000)</f>
        <v>0</v>
      </c>
      <c r="G11" s="7">
        <f>G10+F11</f>
        <v>1999.9999999999998</v>
      </c>
      <c r="H11" s="7">
        <f>('Ration calculator'!$L12/100)*('Set wt mix sheet'!$H$2*1000)</f>
        <v>0</v>
      </c>
      <c r="I11" s="7">
        <f>I10+H11</f>
        <v>2499.9999999999995</v>
      </c>
      <c r="J11" s="7">
        <f>('Ration calculator'!$L12/100)*('Set wt mix sheet'!$J$2*1000)</f>
        <v>0</v>
      </c>
      <c r="K11" s="7">
        <f>K10+J11</f>
        <v>2999.9999999999995</v>
      </c>
      <c r="L11" s="7">
        <f>('Ration calculator'!$L12/100)*('Set wt mix sheet'!$L$2*1000)</f>
        <v>0</v>
      </c>
      <c r="M11" s="7">
        <f>M10+L11</f>
        <v>3499.9999999999995</v>
      </c>
      <c r="N11" s="7">
        <f>('Ration calculator'!$L12/100)*('Set wt mix sheet'!$N$2*1000)</f>
        <v>0</v>
      </c>
      <c r="O11" s="7">
        <f>O10+N11</f>
        <v>3999.9999999999995</v>
      </c>
      <c r="P11" s="7">
        <f>('Ration calculator'!$L12/100)*('Set wt mix sheet'!$P$2*1000)</f>
        <v>0</v>
      </c>
      <c r="Q11" s="7">
        <f>Q10+P11</f>
        <v>4500</v>
      </c>
      <c r="R11" s="7">
        <f>('Ration calculator'!$L12/100)*('Set wt mix sheet'!$R$2*1000)</f>
        <v>0</v>
      </c>
      <c r="S11" s="7">
        <f>S10+R11</f>
        <v>4999.9999999999991</v>
      </c>
    </row>
    <row r="12" spans="1:19" x14ac:dyDescent="0.2">
      <c r="A12" t="str">
        <f>'Ration calculator'!A13</f>
        <v>Urea*</v>
      </c>
      <c r="B12" s="7">
        <f>('Ration calculator'!L13/100)*('Set wt mix sheet'!$B$2*1000)</f>
        <v>0</v>
      </c>
      <c r="C12" s="7">
        <f t="shared" ref="C12:S12" si="3">C11+B12</f>
        <v>999.99999999999989</v>
      </c>
      <c r="D12" s="7">
        <f>('Ration calculator'!$L13/100)*('Set wt mix sheet'!$D$2*1000)</f>
        <v>0</v>
      </c>
      <c r="E12" s="7">
        <f t="shared" si="3"/>
        <v>1499.9999999999998</v>
      </c>
      <c r="F12" s="7">
        <f>('Ration calculator'!$L13/100)*('Set wt mix sheet'!$F$2*1000)</f>
        <v>0</v>
      </c>
      <c r="G12" s="7">
        <f t="shared" si="3"/>
        <v>1999.9999999999998</v>
      </c>
      <c r="H12" s="7">
        <f>('Ration calculator'!$L13/100)*('Set wt mix sheet'!$H$2*1000)</f>
        <v>0</v>
      </c>
      <c r="I12" s="7">
        <f t="shared" si="3"/>
        <v>2499.9999999999995</v>
      </c>
      <c r="J12" s="7">
        <f>('Ration calculator'!$L13/100)*('Set wt mix sheet'!$J$2*1000)</f>
        <v>0</v>
      </c>
      <c r="K12" s="7">
        <f t="shared" si="3"/>
        <v>2999.9999999999995</v>
      </c>
      <c r="L12" s="7">
        <f>('Ration calculator'!$L13/100)*('Set wt mix sheet'!$L$2*1000)</f>
        <v>0</v>
      </c>
      <c r="M12" s="7">
        <f t="shared" si="3"/>
        <v>3499.9999999999995</v>
      </c>
      <c r="N12" s="7">
        <f>('Ration calculator'!$L13/100)*('Set wt mix sheet'!$N$2*1000)</f>
        <v>0</v>
      </c>
      <c r="O12" s="7">
        <f t="shared" si="3"/>
        <v>3999.9999999999995</v>
      </c>
      <c r="P12" s="7">
        <f>('Ration calculator'!$L13/100)*('Set wt mix sheet'!$P$2*1000)</f>
        <v>0</v>
      </c>
      <c r="Q12" s="7">
        <f t="shared" si="3"/>
        <v>4500</v>
      </c>
      <c r="R12" s="7">
        <f>('Ration calculator'!$L13/100)*('Set wt mix sheet'!$R$2*1000)</f>
        <v>0</v>
      </c>
      <c r="S12" s="7">
        <f t="shared" si="3"/>
        <v>4999.9999999999991</v>
      </c>
    </row>
    <row r="13" spans="1:19" x14ac:dyDescent="0.2">
      <c r="A13" t="str">
        <f>'Ration calculator'!A14</f>
        <v>Grain balancer</v>
      </c>
      <c r="B13" s="7">
        <f>('Ration calculator'!L14/100)*('Set wt mix sheet'!$B$2*1000)</f>
        <v>0</v>
      </c>
      <c r="C13" s="7">
        <f>C12+B13</f>
        <v>999.99999999999989</v>
      </c>
      <c r="D13" s="7">
        <f>('Ration calculator'!$L14/100)*('Set wt mix sheet'!$D$2*1000)</f>
        <v>0</v>
      </c>
      <c r="E13" s="7">
        <f>E12+D13</f>
        <v>1499.9999999999998</v>
      </c>
      <c r="F13" s="7">
        <f>('Ration calculator'!$L14/100)*('Set wt mix sheet'!$F$2*1000)</f>
        <v>0</v>
      </c>
      <c r="G13" s="7">
        <f>G12+F13</f>
        <v>1999.9999999999998</v>
      </c>
      <c r="H13" s="7">
        <f>('Ration calculator'!$L14/100)*('Set wt mix sheet'!$H$2*1000)</f>
        <v>0</v>
      </c>
      <c r="I13" s="7">
        <f>I12+H13</f>
        <v>2499.9999999999995</v>
      </c>
      <c r="J13" s="7">
        <f>('Ration calculator'!$L14/100)*('Set wt mix sheet'!$J$2*1000)</f>
        <v>0</v>
      </c>
      <c r="K13" s="7">
        <f>K12+J13</f>
        <v>2999.9999999999995</v>
      </c>
      <c r="L13" s="7">
        <f>('Ration calculator'!$L14/100)*('Set wt mix sheet'!$L$2*1000)</f>
        <v>0</v>
      </c>
      <c r="M13" s="7">
        <f>M12+L13</f>
        <v>3499.9999999999995</v>
      </c>
      <c r="N13" s="7">
        <f>('Ration calculator'!$L14/100)*('Set wt mix sheet'!$N$2*1000)</f>
        <v>0</v>
      </c>
      <c r="O13" s="7">
        <f>O12+N13</f>
        <v>3999.9999999999995</v>
      </c>
      <c r="P13" s="7">
        <f>('Ration calculator'!$L14/100)*('Set wt mix sheet'!$P$2*1000)</f>
        <v>0</v>
      </c>
      <c r="Q13" s="7">
        <f>Q12+P13</f>
        <v>4500</v>
      </c>
      <c r="R13" s="7">
        <f>('Ration calculator'!$L14/100)*('Set wt mix sheet'!$R$2*1000)</f>
        <v>0</v>
      </c>
      <c r="S13" s="7">
        <f>S12+R13</f>
        <v>4999.9999999999991</v>
      </c>
    </row>
    <row r="14" spans="1:19" x14ac:dyDescent="0.2">
      <c r="A14" t="str">
        <f>'Ration calculator'!A15</f>
        <v>Water</v>
      </c>
      <c r="B14" s="7">
        <f>('Ration calculator'!L15/100)*('Set wt mix sheet'!$B$2*1000)</f>
        <v>0</v>
      </c>
      <c r="C14" s="7">
        <f t="shared" ref="C14:S14" si="4">C13+B14</f>
        <v>999.99999999999989</v>
      </c>
      <c r="D14" s="7">
        <f>('Ration calculator'!$L15/100)*('Set wt mix sheet'!$D$2*1000)</f>
        <v>0</v>
      </c>
      <c r="E14" s="7">
        <f t="shared" si="4"/>
        <v>1499.9999999999998</v>
      </c>
      <c r="F14" s="7">
        <f>('Ration calculator'!$L15/100)*('Set wt mix sheet'!$F$2*1000)</f>
        <v>0</v>
      </c>
      <c r="G14" s="7">
        <f t="shared" si="4"/>
        <v>1999.9999999999998</v>
      </c>
      <c r="H14" s="7">
        <f>('Ration calculator'!$L15/100)*('Set wt mix sheet'!$H$2*1000)</f>
        <v>0</v>
      </c>
      <c r="I14" s="7">
        <f t="shared" si="4"/>
        <v>2499.9999999999995</v>
      </c>
      <c r="J14" s="7">
        <f>('Ration calculator'!$L15/100)*('Set wt mix sheet'!$J$2*1000)</f>
        <v>0</v>
      </c>
      <c r="K14" s="7">
        <f t="shared" si="4"/>
        <v>2999.9999999999995</v>
      </c>
      <c r="L14" s="7">
        <f>('Ration calculator'!$L15/100)*('Set wt mix sheet'!$L$2*1000)</f>
        <v>0</v>
      </c>
      <c r="M14" s="7">
        <f t="shared" si="4"/>
        <v>3499.9999999999995</v>
      </c>
      <c r="N14" s="7">
        <f>('Ration calculator'!$L15/100)*('Set wt mix sheet'!$N$2*1000)</f>
        <v>0</v>
      </c>
      <c r="O14" s="7">
        <f t="shared" si="4"/>
        <v>3999.9999999999995</v>
      </c>
      <c r="P14" s="7">
        <f>('Ration calculator'!$L15/100)*('Set wt mix sheet'!$P$2*1000)</f>
        <v>0</v>
      </c>
      <c r="Q14" s="7">
        <f t="shared" si="4"/>
        <v>4500</v>
      </c>
      <c r="R14" s="7">
        <f>('Ration calculator'!$L15/100)*('Set wt mix sheet'!$R$2*1000)</f>
        <v>0</v>
      </c>
      <c r="S14" s="7">
        <f t="shared" si="4"/>
        <v>4999.9999999999991</v>
      </c>
    </row>
  </sheetData>
  <mergeCells count="2">
    <mergeCell ref="D1:Q1"/>
    <mergeCell ref="B1:C1"/>
  </mergeCells>
  <pageMargins left="0.7" right="0.7" top="0.75" bottom="0.75" header="0.3" footer="0.3"/>
  <pageSetup paperSize="9" orientation="portrait" horizontalDpi="90" verticalDpi="90" r:id="rId1"/>
  <headerFooter>
    <oddHeader>&amp;C&amp;"Arial"&amp;12&amp;K000000OFFICIAL&amp;1#</oddHeader>
    <oddFooter>&amp;C_x000D_&amp;1#&amp;"Calibri"&amp;12&amp;K000000 Unofficial</oddFooter>
  </headerFooter>
  <ignoredErrors>
    <ignoredError sqref="D3 D4:D14 F3:R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Energy and protein of feeds</vt:lpstr>
      <vt:lpstr>Ration calculator</vt:lpstr>
      <vt:lpstr>Mixing sheet</vt:lpstr>
      <vt:lpstr>Set wt mix sheet</vt:lpstr>
      <vt:lpstr>'Ration calculator'!Print_Area</vt:lpstr>
    </vt:vector>
  </TitlesOfParts>
  <Company>nre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Davis</dc:creator>
  <cp:lastModifiedBy>Jane E Court (DEECA)</cp:lastModifiedBy>
  <cp:lastPrinted>2008-12-10T00:51:03Z</cp:lastPrinted>
  <dcterms:created xsi:type="dcterms:W3CDTF">2002-02-08T05:42:39Z</dcterms:created>
  <dcterms:modified xsi:type="dcterms:W3CDTF">2024-05-17T00:49:48Z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0a4df9-c942-4b09-b23a-6c1023f6de27_Enabled">
    <vt:lpwstr>true</vt:lpwstr>
  </property>
  <property fmtid="{D5CDD505-2E9C-101B-9397-08002B2CF9AE}" pid="3" name="MSIP_Label_d00a4df9-c942-4b09-b23a-6c1023f6de27_SetDate">
    <vt:lpwstr>2023-09-19T23:05:31Z</vt:lpwstr>
  </property>
  <property fmtid="{D5CDD505-2E9C-101B-9397-08002B2CF9AE}" pid="4" name="MSIP_Label_d00a4df9-c942-4b09-b23a-6c1023f6de27_Method">
    <vt:lpwstr>Privileged</vt:lpwstr>
  </property>
  <property fmtid="{D5CDD505-2E9C-101B-9397-08002B2CF9AE}" pid="5" name="MSIP_Label_d00a4df9-c942-4b09-b23a-6c1023f6de27_Name">
    <vt:lpwstr>Official (DJPR)</vt:lpwstr>
  </property>
  <property fmtid="{D5CDD505-2E9C-101B-9397-08002B2CF9AE}" pid="6" name="MSIP_Label_d00a4df9-c942-4b09-b23a-6c1023f6de27_SiteId">
    <vt:lpwstr>722ea0be-3e1c-4b11-ad6f-9401d6856e24</vt:lpwstr>
  </property>
  <property fmtid="{D5CDD505-2E9C-101B-9397-08002B2CF9AE}" pid="7" name="MSIP_Label_d00a4df9-c942-4b09-b23a-6c1023f6de27_ActionId">
    <vt:lpwstr>cd6faad6-8742-49f6-aa87-5606432241b2</vt:lpwstr>
  </property>
  <property fmtid="{D5CDD505-2E9C-101B-9397-08002B2CF9AE}" pid="8" name="MSIP_Label_d00a4df9-c942-4b09-b23a-6c1023f6de27_ContentBits">
    <vt:lpwstr>3</vt:lpwstr>
  </property>
  <property fmtid="{D5CDD505-2E9C-101B-9397-08002B2CF9AE}" pid="9" name="MSIP_Label_b92b7feb-b287-442c-a072-f385b02ec972_Enabled">
    <vt:lpwstr>true</vt:lpwstr>
  </property>
  <property fmtid="{D5CDD505-2E9C-101B-9397-08002B2CF9AE}" pid="10" name="MSIP_Label_b92b7feb-b287-442c-a072-f385b02ec972_SetDate">
    <vt:lpwstr>2024-05-15T05:30:00Z</vt:lpwstr>
  </property>
  <property fmtid="{D5CDD505-2E9C-101B-9397-08002B2CF9AE}" pid="11" name="MSIP_Label_b92b7feb-b287-442c-a072-f385b02ec972_Method">
    <vt:lpwstr>Privileged</vt:lpwstr>
  </property>
  <property fmtid="{D5CDD505-2E9C-101B-9397-08002B2CF9AE}" pid="12" name="MSIP_Label_b92b7feb-b287-442c-a072-f385b02ec972_Name">
    <vt:lpwstr>Unofficial</vt:lpwstr>
  </property>
  <property fmtid="{D5CDD505-2E9C-101B-9397-08002B2CF9AE}" pid="13" name="MSIP_Label_b92b7feb-b287-442c-a072-f385b02ec972_SiteId">
    <vt:lpwstr>e8bdd6f7-fc18-4e48-a554-7f547927223b</vt:lpwstr>
  </property>
  <property fmtid="{D5CDD505-2E9C-101B-9397-08002B2CF9AE}" pid="14" name="MSIP_Label_b92b7feb-b287-442c-a072-f385b02ec972_ActionId">
    <vt:lpwstr>6a005dec-0c3f-4fcc-a449-efd14b629f6f</vt:lpwstr>
  </property>
  <property fmtid="{D5CDD505-2E9C-101B-9397-08002B2CF9AE}" pid="15" name="MSIP_Label_b92b7feb-b287-442c-a072-f385b02ec972_ContentBits">
    <vt:lpwstr>2</vt:lpwstr>
  </property>
</Properties>
</file>