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Data\"/>
    </mc:Choice>
  </mc:AlternateContent>
  <xr:revisionPtr revIDLastSave="0" documentId="13_ncr:1_{64D35CA9-2740-42F3-8D35-0AF5A7235F4C}" xr6:coauthVersionLast="47" xr6:coauthVersionMax="47" xr10:uidLastSave="{00000000-0000-0000-0000-000000000000}"/>
  <bookViews>
    <workbookView xWindow="21540" yWindow="1380" windowWidth="21480" windowHeight="13560" activeTab="1" xr2:uid="{00000000-000D-0000-FFFF-FFFF00000000}"/>
  </bookViews>
  <sheets>
    <sheet name="Energy and protein of feeds" sheetId="8" r:id="rId1"/>
    <sheet name="Ration calculator" sheetId="4" r:id="rId2"/>
    <sheet name="Mixing sheet" sheetId="11" r:id="rId3"/>
    <sheet name="Set wt mix sheet" sheetId="12" r:id="rId4"/>
  </sheets>
  <definedNames>
    <definedName name="_xlnm.Print_Area" localSheetId="1">'Ration calculator'!$A$1:$Y$18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4" l="1"/>
  <c r="K4" i="4"/>
  <c r="K15" i="4"/>
  <c r="K14" i="4"/>
  <c r="K7" i="4"/>
  <c r="K6" i="4"/>
  <c r="K5" i="4"/>
  <c r="K8" i="4"/>
  <c r="K9" i="4"/>
  <c r="K10" i="4"/>
  <c r="K11" i="4"/>
  <c r="K12" i="4"/>
  <c r="K13" i="4"/>
  <c r="A14" i="12"/>
  <c r="A13" i="12"/>
  <c r="A12" i="12"/>
  <c r="A11" i="12"/>
  <c r="A10" i="12"/>
  <c r="A9" i="12"/>
  <c r="A8" i="12"/>
  <c r="A7" i="12"/>
  <c r="A6" i="12"/>
  <c r="A5" i="12"/>
  <c r="A4" i="12"/>
  <c r="A3" i="12"/>
  <c r="A3" i="11"/>
  <c r="A4" i="11"/>
  <c r="A5" i="11"/>
  <c r="A6" i="11"/>
  <c r="A7" i="11"/>
  <c r="A8" i="11"/>
  <c r="A9" i="11"/>
  <c r="A10" i="11"/>
  <c r="A11" i="11"/>
  <c r="A12" i="11"/>
  <c r="A13" i="11"/>
  <c r="A14" i="11"/>
  <c r="H4" i="4"/>
  <c r="I4" i="4"/>
  <c r="J4" i="4"/>
  <c r="Q4" i="4"/>
  <c r="G5" i="4"/>
  <c r="H5" i="4"/>
  <c r="I5" i="4"/>
  <c r="J5" i="4"/>
  <c r="Q5" i="4"/>
  <c r="G6" i="4"/>
  <c r="H6" i="4"/>
  <c r="I6" i="4"/>
  <c r="J6" i="4"/>
  <c r="Q6" i="4"/>
  <c r="G7" i="4"/>
  <c r="H7" i="4"/>
  <c r="I7" i="4"/>
  <c r="J7" i="4"/>
  <c r="Q7" i="4"/>
  <c r="G8" i="4"/>
  <c r="H8" i="4"/>
  <c r="I8" i="4"/>
  <c r="J8" i="4"/>
  <c r="Q8" i="4"/>
  <c r="G9" i="4"/>
  <c r="H9" i="4"/>
  <c r="I9" i="4"/>
  <c r="J9" i="4"/>
  <c r="Q9" i="4"/>
  <c r="G10" i="4"/>
  <c r="H10" i="4"/>
  <c r="I10" i="4"/>
  <c r="J10" i="4"/>
  <c r="Q10" i="4"/>
  <c r="G11" i="4"/>
  <c r="H11" i="4"/>
  <c r="I11" i="4"/>
  <c r="J11" i="4"/>
  <c r="Q11" i="4"/>
  <c r="G12" i="4"/>
  <c r="H12" i="4"/>
  <c r="I12" i="4"/>
  <c r="J12" i="4"/>
  <c r="Q12" i="4"/>
  <c r="G13" i="4"/>
  <c r="H13" i="4"/>
  <c r="I13" i="4"/>
  <c r="J13" i="4"/>
  <c r="Q13" i="4"/>
  <c r="G14" i="4"/>
  <c r="H14" i="4"/>
  <c r="I14" i="4"/>
  <c r="J14" i="4"/>
  <c r="Q14" i="4"/>
  <c r="G15" i="4"/>
  <c r="H15" i="4"/>
  <c r="I15" i="4"/>
  <c r="J15" i="4"/>
  <c r="Q15" i="4"/>
  <c r="F16" i="4"/>
  <c r="G16" i="4" l="1"/>
  <c r="H16" i="4"/>
  <c r="B22" i="4" s="1"/>
  <c r="N2" i="4" s="1"/>
  <c r="J16" i="4"/>
  <c r="F24" i="4" s="1"/>
  <c r="I16" i="4"/>
  <c r="K16" i="4"/>
  <c r="L4" i="4" s="1"/>
  <c r="L12" i="4" l="1"/>
  <c r="J11" i="12" s="1"/>
  <c r="J3" i="12"/>
  <c r="K3" i="12" s="1"/>
  <c r="L11" i="4"/>
  <c r="O11" i="4" s="1"/>
  <c r="B10" i="11" s="1"/>
  <c r="L10" i="4"/>
  <c r="D9" i="12" s="1"/>
  <c r="L14" i="4"/>
  <c r="J13" i="12" s="1"/>
  <c r="L5" i="4"/>
  <c r="N5" i="4" s="1"/>
  <c r="L9" i="4"/>
  <c r="B8" i="12" s="1"/>
  <c r="L8" i="4"/>
  <c r="R7" i="12" s="1"/>
  <c r="L15" i="4"/>
  <c r="R15" i="4" s="1"/>
  <c r="L7" i="4"/>
  <c r="R7" i="4" s="1"/>
  <c r="L6" i="4"/>
  <c r="D5" i="12" s="1"/>
  <c r="L13" i="4"/>
  <c r="N12" i="12" s="1"/>
  <c r="F23" i="4"/>
  <c r="N4" i="4" l="1"/>
  <c r="R4" i="4"/>
  <c r="P3" i="12"/>
  <c r="Q3" i="12" s="1"/>
  <c r="L3" i="12"/>
  <c r="M3" i="12" s="1"/>
  <c r="R3" i="12"/>
  <c r="S3" i="12" s="1"/>
  <c r="O4" i="4"/>
  <c r="B3" i="11" s="1"/>
  <c r="C3" i="11" s="1"/>
  <c r="N3" i="12"/>
  <c r="O3" i="12" s="1"/>
  <c r="B3" i="12"/>
  <c r="C3" i="12" s="1"/>
  <c r="D3" i="12"/>
  <c r="E3" i="12" s="1"/>
  <c r="F3" i="12"/>
  <c r="G3" i="12" s="1"/>
  <c r="S4" i="4"/>
  <c r="M4" i="4"/>
  <c r="H3" i="12"/>
  <c r="I3" i="12" s="1"/>
  <c r="N15" i="4"/>
  <c r="L5" i="12"/>
  <c r="H12" i="12"/>
  <c r="F12" i="12"/>
  <c r="O15" i="4"/>
  <c r="B14" i="11" s="1"/>
  <c r="O8" i="4"/>
  <c r="B7" i="11" s="1"/>
  <c r="N4" i="12"/>
  <c r="H13" i="12"/>
  <c r="S5" i="4"/>
  <c r="J4" i="12"/>
  <c r="K4" i="12" s="1"/>
  <c r="M9" i="4"/>
  <c r="H4" i="12"/>
  <c r="R8" i="12"/>
  <c r="L12" i="12"/>
  <c r="B7" i="12"/>
  <c r="J10" i="12"/>
  <c r="M13" i="4"/>
  <c r="N6" i="4"/>
  <c r="J12" i="12"/>
  <c r="L9" i="12"/>
  <c r="B5" i="12"/>
  <c r="H5" i="12"/>
  <c r="F4" i="12"/>
  <c r="H10" i="12"/>
  <c r="J7" i="12"/>
  <c r="R5" i="12"/>
  <c r="F5" i="12"/>
  <c r="R10" i="12"/>
  <c r="O6" i="4"/>
  <c r="B5" i="11" s="1"/>
  <c r="S6" i="4"/>
  <c r="S13" i="4"/>
  <c r="N10" i="12"/>
  <c r="S8" i="4"/>
  <c r="S12" i="4"/>
  <c r="R6" i="4"/>
  <c r="M6" i="4"/>
  <c r="J5" i="12"/>
  <c r="P5" i="12"/>
  <c r="N5" i="12"/>
  <c r="R13" i="4"/>
  <c r="L10" i="12"/>
  <c r="P6" i="12"/>
  <c r="H11" i="12"/>
  <c r="S7" i="4"/>
  <c r="D12" i="12"/>
  <c r="O7" i="4"/>
  <c r="B6" i="11" s="1"/>
  <c r="D4" i="12"/>
  <c r="B4" i="12"/>
  <c r="B12" i="12"/>
  <c r="D10" i="12"/>
  <c r="D6" i="12"/>
  <c r="B13" i="12"/>
  <c r="S11" i="4"/>
  <c r="N11" i="4"/>
  <c r="B10" i="12"/>
  <c r="M7" i="4"/>
  <c r="P14" i="12"/>
  <c r="N10" i="4"/>
  <c r="R11" i="4"/>
  <c r="F14" i="12"/>
  <c r="M11" i="4"/>
  <c r="P10" i="12"/>
  <c r="N6" i="12"/>
  <c r="D14" i="12"/>
  <c r="F10" i="12"/>
  <c r="F6" i="12"/>
  <c r="R12" i="4"/>
  <c r="L8" i="12"/>
  <c r="P7" i="12"/>
  <c r="M10" i="4"/>
  <c r="P8" i="12"/>
  <c r="R14" i="12"/>
  <c r="H7" i="12"/>
  <c r="R9" i="12"/>
  <c r="M8" i="4"/>
  <c r="B9" i="12"/>
  <c r="F8" i="12"/>
  <c r="N8" i="12"/>
  <c r="L14" i="12"/>
  <c r="R8" i="4"/>
  <c r="F7" i="12"/>
  <c r="H9" i="12"/>
  <c r="P9" i="12"/>
  <c r="J8" i="12"/>
  <c r="O9" i="4"/>
  <c r="B8" i="11" s="1"/>
  <c r="N8" i="4"/>
  <c r="H8" i="12"/>
  <c r="M15" i="4"/>
  <c r="R10" i="4"/>
  <c r="S9" i="4"/>
  <c r="N14" i="12"/>
  <c r="B14" i="12"/>
  <c r="J9" i="12"/>
  <c r="R9" i="4"/>
  <c r="J14" i="12"/>
  <c r="N7" i="12"/>
  <c r="D7" i="12"/>
  <c r="O10" i="4"/>
  <c r="B9" i="11" s="1"/>
  <c r="N9" i="12"/>
  <c r="N9" i="4"/>
  <c r="D8" i="12"/>
  <c r="S15" i="4"/>
  <c r="L7" i="12"/>
  <c r="F9" i="12"/>
  <c r="S10" i="4"/>
  <c r="H6" i="12"/>
  <c r="M12" i="4"/>
  <c r="L11" i="12"/>
  <c r="L6" i="12"/>
  <c r="N7" i="4"/>
  <c r="D11" i="12"/>
  <c r="R6" i="12"/>
  <c r="R11" i="12"/>
  <c r="R5" i="4"/>
  <c r="J6" i="12"/>
  <c r="B6" i="12"/>
  <c r="H14" i="12"/>
  <c r="B11" i="12"/>
  <c r="N12" i="4"/>
  <c r="P13" i="12"/>
  <c r="F13" i="12"/>
  <c r="O14" i="4"/>
  <c r="B13" i="11" s="1"/>
  <c r="S14" i="4"/>
  <c r="L16" i="4"/>
  <c r="M5" i="4"/>
  <c r="L4" i="12"/>
  <c r="R12" i="12"/>
  <c r="O13" i="4"/>
  <c r="B12" i="11" s="1"/>
  <c r="N13" i="12"/>
  <c r="D13" i="12"/>
  <c r="P11" i="12"/>
  <c r="N14" i="4"/>
  <c r="R4" i="12"/>
  <c r="O5" i="4"/>
  <c r="B4" i="11" s="1"/>
  <c r="P12" i="12"/>
  <c r="N13" i="4"/>
  <c r="L13" i="12"/>
  <c r="F11" i="12"/>
  <c r="N11" i="12"/>
  <c r="R14" i="4"/>
  <c r="M14" i="4"/>
  <c r="P4" i="12"/>
  <c r="Q4" i="12" s="1"/>
  <c r="R13" i="12"/>
  <c r="O12" i="4"/>
  <c r="B11" i="11" s="1"/>
  <c r="M4" i="12" l="1"/>
  <c r="M5" i="12" s="1"/>
  <c r="M6" i="12" s="1"/>
  <c r="M7" i="12" s="1"/>
  <c r="M8" i="12" s="1"/>
  <c r="M9" i="12" s="1"/>
  <c r="M10" i="12" s="1"/>
  <c r="M11" i="12" s="1"/>
  <c r="M12" i="12" s="1"/>
  <c r="M13" i="12" s="1"/>
  <c r="M14" i="12" s="1"/>
  <c r="S4" i="12"/>
  <c r="S5" i="12" s="1"/>
  <c r="S6" i="12" s="1"/>
  <c r="S7" i="12" s="1"/>
  <c r="S8" i="12" s="1"/>
  <c r="S9" i="12" s="1"/>
  <c r="S10" i="12" s="1"/>
  <c r="S11" i="12" s="1"/>
  <c r="S12" i="12" s="1"/>
  <c r="S13" i="12" s="1"/>
  <c r="S14" i="12" s="1"/>
  <c r="I4" i="12"/>
  <c r="I5" i="12" s="1"/>
  <c r="I6" i="12" s="1"/>
  <c r="I7" i="12" s="1"/>
  <c r="I8" i="12" s="1"/>
  <c r="I9" i="12" s="1"/>
  <c r="I10" i="12" s="1"/>
  <c r="I11" i="12" s="1"/>
  <c r="I12" i="12" s="1"/>
  <c r="I13" i="12" s="1"/>
  <c r="I14" i="12" s="1"/>
  <c r="C4" i="11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C4" i="12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E4" i="12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G4" i="12"/>
  <c r="G5" i="12" s="1"/>
  <c r="G6" i="12" s="1"/>
  <c r="G7" i="12" s="1"/>
  <c r="G8" i="12" s="1"/>
  <c r="G9" i="12" s="1"/>
  <c r="G10" i="12" s="1"/>
  <c r="G11" i="12" s="1"/>
  <c r="G12" i="12" s="1"/>
  <c r="G13" i="12" s="1"/>
  <c r="G14" i="12" s="1"/>
  <c r="O4" i="12"/>
  <c r="O5" i="12" s="1"/>
  <c r="O6" i="12" s="1"/>
  <c r="O7" i="12" s="1"/>
  <c r="O8" i="12" s="1"/>
  <c r="O9" i="12" s="1"/>
  <c r="O10" i="12" s="1"/>
  <c r="O11" i="12" s="1"/>
  <c r="O12" i="12" s="1"/>
  <c r="O13" i="12" s="1"/>
  <c r="O14" i="12" s="1"/>
  <c r="S16" i="4"/>
  <c r="K5" i="12"/>
  <c r="K6" i="12" s="1"/>
  <c r="K7" i="12" s="1"/>
  <c r="K8" i="12" s="1"/>
  <c r="K9" i="12" s="1"/>
  <c r="K10" i="12" s="1"/>
  <c r="K11" i="12" s="1"/>
  <c r="K12" i="12" s="1"/>
  <c r="K13" i="12" s="1"/>
  <c r="K14" i="12" s="1"/>
  <c r="Q5" i="12"/>
  <c r="Q6" i="12" s="1"/>
  <c r="Q7" i="12" s="1"/>
  <c r="Q8" i="12" s="1"/>
  <c r="Q9" i="12" s="1"/>
  <c r="Q10" i="12" s="1"/>
  <c r="Q11" i="12" s="1"/>
  <c r="Q12" i="12" s="1"/>
  <c r="Q13" i="12" s="1"/>
  <c r="Q14" i="12" s="1"/>
  <c r="R16" i="4"/>
  <c r="S17" i="4" s="1"/>
  <c r="N16" i="4"/>
  <c r="M16" i="4"/>
  <c r="O16" i="4"/>
</calcChain>
</file>

<file path=xl/sharedStrings.xml><?xml version="1.0" encoding="utf-8"?>
<sst xmlns="http://schemas.openxmlformats.org/spreadsheetml/2006/main" count="70" uniqueCount="65">
  <si>
    <t>Ingredient</t>
  </si>
  <si>
    <t>DM</t>
  </si>
  <si>
    <t xml:space="preserve"> ME</t>
  </si>
  <si>
    <t>CP</t>
  </si>
  <si>
    <t>ME in ration</t>
  </si>
  <si>
    <t>Triticale</t>
  </si>
  <si>
    <t>Canola meal</t>
  </si>
  <si>
    <t>Cereal Hay</t>
  </si>
  <si>
    <t>Limestone</t>
  </si>
  <si>
    <t>Water</t>
  </si>
  <si>
    <t>Lupins</t>
  </si>
  <si>
    <t>Lucerne Hay</t>
  </si>
  <si>
    <t xml:space="preserve"> </t>
  </si>
  <si>
    <t>DDM</t>
  </si>
  <si>
    <t>ME</t>
  </si>
  <si>
    <t>CP%</t>
  </si>
  <si>
    <t>Oaten Hay</t>
  </si>
  <si>
    <t>Pasture Hay</t>
  </si>
  <si>
    <t>MJ ME/hd/day</t>
  </si>
  <si>
    <t>kg in ration</t>
  </si>
  <si>
    <t>Running scale</t>
  </si>
  <si>
    <t>Grain balancer</t>
  </si>
  <si>
    <t>Canola hay</t>
  </si>
  <si>
    <t>Salt</t>
  </si>
  <si>
    <t>Sodium Bicarb</t>
  </si>
  <si>
    <t>Bentonite</t>
  </si>
  <si>
    <t>and that it is thoroughly mixed in the ration. Introduce it gradually, starting with 0.5% by weight (5 kg/tonne) of the total ration for the first 5 days.</t>
  </si>
  <si>
    <t>NDF</t>
  </si>
  <si>
    <t>% in ration</t>
  </si>
  <si>
    <t>Number of animals</t>
  </si>
  <si>
    <t>Urea</t>
  </si>
  <si>
    <t>Vetch hay</t>
  </si>
  <si>
    <t>Cereal straw</t>
  </si>
  <si>
    <t>Silage</t>
  </si>
  <si>
    <t>Cost fresh</t>
  </si>
  <si>
    <t>Cost DM</t>
  </si>
  <si>
    <t>$/tn fresh</t>
  </si>
  <si>
    <t>$/tn DM</t>
  </si>
  <si>
    <t>Cents/MJ</t>
  </si>
  <si>
    <t>Animals consuming</t>
  </si>
  <si>
    <t>kg DM/hd</t>
  </si>
  <si>
    <t>Wt of animals</t>
  </si>
  <si>
    <t>Max daily intake</t>
  </si>
  <si>
    <t>Tonnes of ration per feed/day</t>
  </si>
  <si>
    <t>Mix sheet - Running scale weights for a fixed weight of feed</t>
  </si>
  <si>
    <t>NDF in 100 units of ration</t>
  </si>
  <si>
    <t>% of final ration DM</t>
  </si>
  <si>
    <t>Totals</t>
  </si>
  <si>
    <t>kg of fresh to make 100kg of DM</t>
  </si>
  <si>
    <t>Urea*</t>
  </si>
  <si>
    <t xml:space="preserve">* Feed at 1% by weight of the total ration. Because urea can be toxic if fed to excess, take care that this amount does not exceed 2% </t>
  </si>
  <si>
    <t>CP ration</t>
  </si>
  <si>
    <t>Weight in a single feed</t>
  </si>
  <si>
    <t>Weight in PM feed</t>
  </si>
  <si>
    <t>Weight in AM feed</t>
  </si>
  <si>
    <t>Oats</t>
  </si>
  <si>
    <t>Maize</t>
  </si>
  <si>
    <t>Wheat*</t>
  </si>
  <si>
    <t>Barley*</t>
  </si>
  <si>
    <t>Lupins*</t>
  </si>
  <si>
    <t>Peas*</t>
  </si>
  <si>
    <t>Sorghum*</t>
  </si>
  <si>
    <t xml:space="preserve">* when feeding cattle, cracking, rolling or milling will likely increase the ME content of the grain </t>
  </si>
  <si>
    <t>by 1 - 2  units of ME</t>
  </si>
  <si>
    <t>% 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</si>
</sst>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0"/>
      <name val="Arial"/>
    </font>
    <font>
      <sz val="12"/>
      <name val="Comic Sans MS"/>
      <family val="4"/>
    </font>
    <font>
      <b/>
      <sz val="12"/>
      <name val="Arial"/>
      <family val="2"/>
    </font>
    <font>
      <sz val="8"/>
      <name val="Arial"/>
    </font>
    <font>
      <sz val="10"/>
      <name val="Arial"/>
      <family val="2"/>
    </font>
    <font>
      <sz val="26"/>
      <name val="Arial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1" fontId="8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1" fontId="1" fillId="0" borderId="0" xfId="0" applyNumberFormat="1" applyFont="1" applyBorder="1"/>
    <xf numFmtId="165" fontId="6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inden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Border="1"/>
    <xf numFmtId="165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left"/>
    </xf>
    <xf numFmtId="0" fontId="4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1" fontId="0" fillId="0" borderId="0" xfId="0" applyNumberFormat="1"/>
    <xf numFmtId="0" fontId="1" fillId="0" borderId="0" xfId="0" applyFont="1" applyFill="1" applyBorder="1" applyAlignment="1">
      <alignment horizontal="center"/>
    </xf>
    <xf numFmtId="4" fontId="6" fillId="0" borderId="1" xfId="0" applyNumberFormat="1" applyFont="1" applyFill="1" applyBorder="1"/>
    <xf numFmtId="0" fontId="1" fillId="0" borderId="0" xfId="0" applyFont="1" applyBorder="1" applyAlignment="1">
      <alignment horizontal="center"/>
    </xf>
    <xf numFmtId="4" fontId="6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2" fontId="0" fillId="0" borderId="0" xfId="0" applyNumberFormat="1"/>
    <xf numFmtId="0" fontId="11" fillId="0" borderId="0" xfId="0" applyFont="1"/>
    <xf numFmtId="0" fontId="8" fillId="0" borderId="1" xfId="0" applyFont="1" applyFill="1" applyBorder="1" applyAlignment="1">
      <alignment horizontal="center" wrapText="1"/>
    </xf>
    <xf numFmtId="165" fontId="6" fillId="8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left"/>
      <protection locked="0"/>
    </xf>
    <xf numFmtId="165" fontId="6" fillId="4" borderId="1" xfId="0" applyNumberFormat="1" applyFont="1" applyFill="1" applyBorder="1" applyAlignment="1" applyProtection="1">
      <alignment horizontal="left"/>
      <protection locked="0"/>
    </xf>
    <xf numFmtId="165" fontId="6" fillId="3" borderId="1" xfId="0" applyNumberFormat="1" applyFont="1" applyFill="1" applyBorder="1" applyAlignment="1" applyProtection="1">
      <alignment horizontal="left"/>
      <protection locked="0"/>
    </xf>
    <xf numFmtId="2" fontId="6" fillId="4" borderId="1" xfId="0" applyNumberFormat="1" applyFont="1" applyFill="1" applyBorder="1" applyAlignment="1" applyProtection="1">
      <alignment horizontal="left"/>
      <protection locked="0"/>
    </xf>
    <xf numFmtId="4" fontId="6" fillId="7" borderId="1" xfId="0" applyNumberFormat="1" applyFont="1" applyFill="1" applyBorder="1" applyProtection="1">
      <protection locked="0"/>
    </xf>
    <xf numFmtId="0" fontId="6" fillId="9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0</xdr:rowOff>
    </xdr:from>
    <xdr:to>
      <xdr:col>11</xdr:col>
      <xdr:colOff>133350</xdr:colOff>
      <xdr:row>16</xdr:row>
      <xdr:rowOff>0</xdr:rowOff>
    </xdr:to>
    <xdr:sp macro="" textlink="">
      <xdr:nvSpPr>
        <xdr:cNvPr id="6183" name="Line 2">
          <a:extLst>
            <a:ext uri="{FF2B5EF4-FFF2-40B4-BE49-F238E27FC236}">
              <a16:creationId xmlns:a16="http://schemas.microsoft.com/office/drawing/2014/main" id="{FF9DD28A-C563-7C2D-4997-7591EC91DE16}"/>
            </a:ext>
          </a:extLst>
        </xdr:cNvPr>
        <xdr:cNvSpPr>
          <a:spLocks noChangeShapeType="1"/>
        </xdr:cNvSpPr>
      </xdr:nvSpPr>
      <xdr:spPr bwMode="auto">
        <a:xfrm flipV="1">
          <a:off x="57150" y="4733925"/>
          <a:ext cx="8001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workbookViewId="0">
      <selection activeCell="G16" sqref="G16"/>
    </sheetView>
  </sheetViews>
  <sheetFormatPr defaultRowHeight="12.75" x14ac:dyDescent="0.2"/>
  <cols>
    <col min="1" max="1" width="14.42578125" bestFit="1" customWidth="1"/>
  </cols>
  <sheetData>
    <row r="1" spans="1:5" x14ac:dyDescent="0.2">
      <c r="B1" t="s">
        <v>13</v>
      </c>
      <c r="C1" t="s">
        <v>14</v>
      </c>
      <c r="D1" t="s">
        <v>15</v>
      </c>
      <c r="E1" s="30" t="s">
        <v>27</v>
      </c>
    </row>
    <row r="2" spans="1:5" x14ac:dyDescent="0.2">
      <c r="A2" t="s">
        <v>17</v>
      </c>
      <c r="B2">
        <v>85</v>
      </c>
      <c r="C2">
        <v>7</v>
      </c>
      <c r="D2">
        <v>11</v>
      </c>
      <c r="E2">
        <v>60.4</v>
      </c>
    </row>
    <row r="3" spans="1:5" x14ac:dyDescent="0.2">
      <c r="A3" t="s">
        <v>16</v>
      </c>
      <c r="B3">
        <v>85</v>
      </c>
      <c r="C3">
        <v>7</v>
      </c>
      <c r="D3">
        <v>8</v>
      </c>
      <c r="E3">
        <v>56.9</v>
      </c>
    </row>
    <row r="4" spans="1:5" x14ac:dyDescent="0.2">
      <c r="A4" t="s">
        <v>11</v>
      </c>
      <c r="B4">
        <v>85.2</v>
      </c>
      <c r="C4">
        <v>9.6</v>
      </c>
      <c r="D4">
        <v>20.7</v>
      </c>
      <c r="E4">
        <v>43.1</v>
      </c>
    </row>
    <row r="5" spans="1:5" x14ac:dyDescent="0.2">
      <c r="A5" s="30" t="s">
        <v>58</v>
      </c>
      <c r="B5">
        <v>90</v>
      </c>
      <c r="C5">
        <v>12</v>
      </c>
      <c r="D5">
        <v>10</v>
      </c>
      <c r="E5">
        <v>15.7</v>
      </c>
    </row>
    <row r="6" spans="1:5" x14ac:dyDescent="0.2">
      <c r="A6" s="30" t="s">
        <v>60</v>
      </c>
      <c r="B6">
        <v>90</v>
      </c>
      <c r="C6">
        <v>12</v>
      </c>
      <c r="D6">
        <v>24</v>
      </c>
      <c r="E6">
        <v>10.1</v>
      </c>
    </row>
    <row r="7" spans="1:5" x14ac:dyDescent="0.2">
      <c r="A7" s="30" t="s">
        <v>59</v>
      </c>
      <c r="B7">
        <v>90</v>
      </c>
      <c r="C7">
        <v>12</v>
      </c>
      <c r="D7">
        <v>32</v>
      </c>
      <c r="E7">
        <v>35.5</v>
      </c>
    </row>
    <row r="8" spans="1:5" x14ac:dyDescent="0.2">
      <c r="A8" t="s">
        <v>6</v>
      </c>
      <c r="B8">
        <v>85</v>
      </c>
      <c r="C8">
        <v>11.5</v>
      </c>
      <c r="D8">
        <v>38</v>
      </c>
    </row>
    <row r="9" spans="1:5" x14ac:dyDescent="0.2">
      <c r="A9" t="s">
        <v>22</v>
      </c>
      <c r="B9">
        <v>85</v>
      </c>
      <c r="C9">
        <v>9.5</v>
      </c>
      <c r="D9">
        <v>15</v>
      </c>
    </row>
    <row r="10" spans="1:5" x14ac:dyDescent="0.2">
      <c r="A10" s="30" t="s">
        <v>30</v>
      </c>
      <c r="B10">
        <v>100</v>
      </c>
      <c r="C10">
        <v>0</v>
      </c>
      <c r="D10">
        <v>290</v>
      </c>
      <c r="E10">
        <v>0</v>
      </c>
    </row>
    <row r="11" spans="1:5" x14ac:dyDescent="0.2">
      <c r="A11" s="30" t="s">
        <v>31</v>
      </c>
      <c r="B11">
        <v>87.9</v>
      </c>
      <c r="C11">
        <v>8.6999999999999993</v>
      </c>
      <c r="D11">
        <v>19.600000000000001</v>
      </c>
      <c r="E11">
        <v>51.6</v>
      </c>
    </row>
    <row r="12" spans="1:5" x14ac:dyDescent="0.2">
      <c r="A12" s="30" t="s">
        <v>32</v>
      </c>
      <c r="B12">
        <v>85.2</v>
      </c>
      <c r="C12">
        <v>5.6</v>
      </c>
      <c r="D12">
        <v>2.7</v>
      </c>
      <c r="E12">
        <v>76</v>
      </c>
    </row>
    <row r="13" spans="1:5" x14ac:dyDescent="0.2">
      <c r="A13" s="30" t="s">
        <v>57</v>
      </c>
      <c r="B13">
        <v>90</v>
      </c>
      <c r="C13">
        <v>9</v>
      </c>
      <c r="D13">
        <v>12</v>
      </c>
    </row>
    <row r="14" spans="1:5" x14ac:dyDescent="0.2">
      <c r="A14" s="30" t="s">
        <v>55</v>
      </c>
      <c r="B14">
        <v>90</v>
      </c>
      <c r="C14">
        <v>10</v>
      </c>
      <c r="D14">
        <v>9</v>
      </c>
      <c r="E14">
        <v>27</v>
      </c>
    </row>
    <row r="15" spans="1:5" x14ac:dyDescent="0.2">
      <c r="A15" s="30" t="s">
        <v>56</v>
      </c>
      <c r="B15">
        <v>90</v>
      </c>
      <c r="C15">
        <v>13</v>
      </c>
      <c r="D15">
        <v>9</v>
      </c>
      <c r="E15">
        <v>10</v>
      </c>
    </row>
    <row r="16" spans="1:5" x14ac:dyDescent="0.2">
      <c r="A16" s="30" t="s">
        <v>61</v>
      </c>
      <c r="B16">
        <v>90</v>
      </c>
      <c r="C16">
        <v>10</v>
      </c>
      <c r="D16">
        <v>11</v>
      </c>
    </row>
    <row r="18" spans="1:1" x14ac:dyDescent="0.2">
      <c r="A18" s="30" t="s">
        <v>62</v>
      </c>
    </row>
    <row r="19" spans="1:1" x14ac:dyDescent="0.2">
      <c r="A19" s="30" t="s">
        <v>63</v>
      </c>
    </row>
  </sheetData>
  <phoneticPr fontId="3" type="noConversion"/>
  <pageMargins left="0.75" right="0.75" top="1" bottom="1" header="0.5" footer="0.5"/>
  <pageSetup paperSize="9" orientation="portrait" r:id="rId1"/>
  <headerFooter alignWithMargins="0">
    <oddHeader>&amp;C&amp;"Arial"&amp;12&amp;K000000OFFICIAL&amp;1#</oddHeader>
    <oddFooter>&amp;C&amp;1#&amp;"Arial"&amp;12&amp;K000000OFFICIAL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24"/>
  <sheetViews>
    <sheetView tabSelected="1" topLeftCell="A3" zoomScaleNormal="100" workbookViewId="0">
      <selection activeCell="F23" sqref="F23"/>
    </sheetView>
  </sheetViews>
  <sheetFormatPr defaultRowHeight="19.5" x14ac:dyDescent="0.4"/>
  <cols>
    <col min="1" max="1" width="21.28515625" style="11" customWidth="1"/>
    <col min="2" max="7" width="9.140625" style="11"/>
    <col min="8" max="8" width="9.140625" style="34"/>
    <col min="9" max="9" width="11.5703125" style="11" customWidth="1"/>
    <col min="10" max="10" width="11" style="11" customWidth="1"/>
    <col min="11" max="11" width="11" style="11" hidden="1" customWidth="1"/>
    <col min="12" max="12" width="0" style="11" hidden="1" customWidth="1"/>
    <col min="13" max="13" width="9" style="11" customWidth="1"/>
    <col min="14" max="14" width="8.7109375" style="11" customWidth="1"/>
    <col min="15" max="15" width="9.42578125" style="11" customWidth="1"/>
    <col min="16" max="16" width="7.5703125" style="11" customWidth="1"/>
    <col min="17" max="17" width="9" style="11" bestFit="1" customWidth="1"/>
    <col min="18" max="19" width="9.140625" style="11"/>
    <col min="20" max="20" width="11.85546875" style="11" customWidth="1"/>
    <col min="21" max="27" width="9.140625" style="11"/>
    <col min="28" max="28" width="9.140625" style="4"/>
    <col min="29" max="29" width="9.5703125" style="4" customWidth="1"/>
    <col min="30" max="16384" width="9.140625" style="4"/>
  </cols>
  <sheetData>
    <row r="1" spans="1:79" x14ac:dyDescent="0.4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79" ht="21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2"/>
      <c r="M2" s="12"/>
      <c r="N2" s="50">
        <f>$B$22</f>
        <v>1.0911295211153769</v>
      </c>
      <c r="O2" s="50"/>
      <c r="P2" s="20"/>
      <c r="Q2" s="20"/>
      <c r="R2" s="13"/>
      <c r="S2" s="13"/>
      <c r="T2" s="4"/>
      <c r="U2" s="4"/>
      <c r="V2" s="4"/>
      <c r="W2" s="4"/>
      <c r="X2" s="4"/>
      <c r="Y2" s="4"/>
      <c r="Z2" s="4"/>
      <c r="AA2" s="4"/>
    </row>
    <row r="3" spans="1:79" s="15" customFormat="1" ht="78.75" customHeight="1" x14ac:dyDescent="0.25">
      <c r="A3" s="23" t="s">
        <v>0</v>
      </c>
      <c r="B3" s="41" t="s">
        <v>1</v>
      </c>
      <c r="C3" s="41" t="s">
        <v>2</v>
      </c>
      <c r="D3" s="41" t="s">
        <v>3</v>
      </c>
      <c r="E3" s="41" t="s">
        <v>27</v>
      </c>
      <c r="F3" s="41" t="s">
        <v>28</v>
      </c>
      <c r="G3" s="41" t="s">
        <v>64</v>
      </c>
      <c r="H3" s="41" t="s">
        <v>4</v>
      </c>
      <c r="I3" s="41" t="s">
        <v>51</v>
      </c>
      <c r="J3" s="41" t="s">
        <v>45</v>
      </c>
      <c r="K3" s="41" t="s">
        <v>48</v>
      </c>
      <c r="L3" s="41" t="s">
        <v>46</v>
      </c>
      <c r="M3" s="41" t="s">
        <v>54</v>
      </c>
      <c r="N3" s="41" t="s">
        <v>53</v>
      </c>
      <c r="O3" s="41" t="s">
        <v>52</v>
      </c>
      <c r="P3" s="41" t="s">
        <v>36</v>
      </c>
      <c r="Q3" s="24" t="s">
        <v>37</v>
      </c>
      <c r="R3" s="24" t="s">
        <v>34</v>
      </c>
      <c r="S3" s="24" t="s">
        <v>35</v>
      </c>
    </row>
    <row r="4" spans="1:79" x14ac:dyDescent="0.4">
      <c r="A4" s="43" t="s">
        <v>5</v>
      </c>
      <c r="B4" s="44">
        <v>89.3</v>
      </c>
      <c r="C4" s="44">
        <v>13.1</v>
      </c>
      <c r="D4" s="44">
        <v>10.199999999999999</v>
      </c>
      <c r="E4" s="44">
        <v>12.6</v>
      </c>
      <c r="F4" s="45">
        <v>23</v>
      </c>
      <c r="G4" s="25">
        <f>B4*F4%</f>
        <v>20.539000000000001</v>
      </c>
      <c r="H4" s="25">
        <f t="shared" ref="H4:H15" si="0">C4*F4%</f>
        <v>3.0129999999999999</v>
      </c>
      <c r="I4" s="25">
        <f t="shared" ref="I4:I15" si="1">D4*F4%</f>
        <v>2.3460000000000001</v>
      </c>
      <c r="J4" s="25">
        <f>E4*F4%</f>
        <v>2.8980000000000001</v>
      </c>
      <c r="K4" s="25">
        <f>F4/(B4/100)</f>
        <v>25.755879059350505</v>
      </c>
      <c r="L4" s="25">
        <f t="shared" ref="L4:L15" si="2">(K4/K$16)*100</f>
        <v>20.359685626059722</v>
      </c>
      <c r="M4" s="8">
        <f t="shared" ref="M4:M15" si="3">($N$2*$L4%*30%)*1000</f>
        <v>66.645162081666498</v>
      </c>
      <c r="N4" s="8">
        <f t="shared" ref="N4:N15" si="4">($N$2*$L4%*70%)*1000</f>
        <v>155.50537819055515</v>
      </c>
      <c r="O4" s="8">
        <f t="shared" ref="O4:O15" si="5">($N$2*$L4%)*1000</f>
        <v>222.15054027222166</v>
      </c>
      <c r="P4" s="47">
        <v>340</v>
      </c>
      <c r="Q4" s="35">
        <f t="shared" ref="Q4:Q15" si="6">P4/B4%</f>
        <v>380.73908174692048</v>
      </c>
      <c r="R4" s="26">
        <f t="shared" ref="R4:R15" si="7">P4*L4%</f>
        <v>69.222931128603065</v>
      </c>
      <c r="S4" s="26">
        <f t="shared" ref="S4:S15" si="8">Q4*L4%</f>
        <v>77.517280099219548</v>
      </c>
      <c r="T4" s="4"/>
      <c r="U4" s="4"/>
      <c r="V4" s="4"/>
      <c r="W4" s="4"/>
      <c r="X4" s="4"/>
      <c r="Y4" s="4"/>
      <c r="Z4" s="4"/>
      <c r="AA4" s="4"/>
    </row>
    <row r="5" spans="1:79" x14ac:dyDescent="0.4">
      <c r="A5" s="43" t="s">
        <v>22</v>
      </c>
      <c r="B5" s="44">
        <v>85</v>
      </c>
      <c r="C5" s="44">
        <v>9.5</v>
      </c>
      <c r="D5" s="44">
        <v>15</v>
      </c>
      <c r="E5" s="44">
        <v>53.1</v>
      </c>
      <c r="F5" s="45">
        <v>0</v>
      </c>
      <c r="G5" s="25">
        <f t="shared" ref="G5:G15" si="9">B5*F5%</f>
        <v>0</v>
      </c>
      <c r="H5" s="25">
        <f t="shared" si="0"/>
        <v>0</v>
      </c>
      <c r="I5" s="25">
        <f t="shared" si="1"/>
        <v>0</v>
      </c>
      <c r="J5" s="25">
        <f t="shared" ref="J5:J15" si="10">E5*F5%</f>
        <v>0</v>
      </c>
      <c r="K5" s="25">
        <f>F5/(B5/100)</f>
        <v>0</v>
      </c>
      <c r="L5" s="25">
        <f t="shared" si="2"/>
        <v>0</v>
      </c>
      <c r="M5" s="8">
        <f t="shared" si="3"/>
        <v>0</v>
      </c>
      <c r="N5" s="8">
        <f t="shared" si="4"/>
        <v>0</v>
      </c>
      <c r="O5" s="8">
        <f t="shared" si="5"/>
        <v>0</v>
      </c>
      <c r="P5" s="47">
        <v>200</v>
      </c>
      <c r="Q5" s="35">
        <f t="shared" si="6"/>
        <v>235.29411764705884</v>
      </c>
      <c r="R5" s="26">
        <f t="shared" si="7"/>
        <v>0</v>
      </c>
      <c r="S5" s="26">
        <f t="shared" si="8"/>
        <v>0</v>
      </c>
      <c r="T5" s="4"/>
      <c r="U5" s="4"/>
      <c r="V5" s="4"/>
      <c r="W5" s="4"/>
      <c r="X5" s="4"/>
      <c r="Y5" s="4"/>
      <c r="Z5" s="4"/>
      <c r="AA5" s="4"/>
    </row>
    <row r="6" spans="1:79" x14ac:dyDescent="0.4">
      <c r="A6" s="43" t="s">
        <v>10</v>
      </c>
      <c r="B6" s="44">
        <v>91.6</v>
      </c>
      <c r="C6" s="44">
        <v>12.3</v>
      </c>
      <c r="D6" s="44">
        <v>31.4</v>
      </c>
      <c r="E6" s="44">
        <v>35.5</v>
      </c>
      <c r="F6" s="45">
        <v>15</v>
      </c>
      <c r="G6" s="25">
        <f t="shared" si="9"/>
        <v>13.739999999999998</v>
      </c>
      <c r="H6" s="25">
        <f t="shared" si="0"/>
        <v>1.845</v>
      </c>
      <c r="I6" s="25">
        <f t="shared" si="1"/>
        <v>4.71</v>
      </c>
      <c r="J6" s="25">
        <f t="shared" si="10"/>
        <v>5.3250000000000002</v>
      </c>
      <c r="K6" s="25">
        <f>F6/(B6/100)</f>
        <v>16.375545851528386</v>
      </c>
      <c r="L6" s="25">
        <f t="shared" si="2"/>
        <v>12.944654877590184</v>
      </c>
      <c r="M6" s="8">
        <f t="shared" si="3"/>
        <v>42.372885232766414</v>
      </c>
      <c r="N6" s="8">
        <f t="shared" si="4"/>
        <v>98.87006554312164</v>
      </c>
      <c r="O6" s="8">
        <f t="shared" si="5"/>
        <v>141.24295077588806</v>
      </c>
      <c r="P6" s="47">
        <v>410</v>
      </c>
      <c r="Q6" s="35">
        <f t="shared" si="6"/>
        <v>447.59825327510919</v>
      </c>
      <c r="R6" s="26">
        <f t="shared" si="7"/>
        <v>53.073084998119754</v>
      </c>
      <c r="S6" s="26">
        <f t="shared" si="8"/>
        <v>57.940049124584888</v>
      </c>
      <c r="T6" s="4"/>
      <c r="U6" s="4"/>
      <c r="V6" s="4"/>
      <c r="W6" s="4"/>
      <c r="X6" s="4"/>
      <c r="Y6" s="4"/>
      <c r="Z6" s="4"/>
      <c r="AA6" s="4"/>
    </row>
    <row r="7" spans="1:79" x14ac:dyDescent="0.4">
      <c r="A7" s="43" t="s">
        <v>7</v>
      </c>
      <c r="B7" s="44">
        <v>94.4</v>
      </c>
      <c r="C7" s="44">
        <v>8.1</v>
      </c>
      <c r="D7" s="44">
        <v>7.5</v>
      </c>
      <c r="E7" s="44">
        <v>60.4</v>
      </c>
      <c r="F7" s="45">
        <v>40</v>
      </c>
      <c r="G7" s="25">
        <f t="shared" si="9"/>
        <v>37.760000000000005</v>
      </c>
      <c r="H7" s="25">
        <f t="shared" si="0"/>
        <v>3.24</v>
      </c>
      <c r="I7" s="25">
        <f t="shared" si="1"/>
        <v>3</v>
      </c>
      <c r="J7" s="25">
        <f t="shared" si="10"/>
        <v>24.16</v>
      </c>
      <c r="K7" s="25">
        <f>F7/(B7/100)</f>
        <v>42.372881355932201</v>
      </c>
      <c r="L7" s="25">
        <f t="shared" si="2"/>
        <v>33.495208666306794</v>
      </c>
      <c r="M7" s="8">
        <f t="shared" si="3"/>
        <v>109.64283297518088</v>
      </c>
      <c r="N7" s="8">
        <f t="shared" si="4"/>
        <v>255.83327694208867</v>
      </c>
      <c r="O7" s="8">
        <f t="shared" si="5"/>
        <v>365.47610991726958</v>
      </c>
      <c r="P7" s="47">
        <v>200</v>
      </c>
      <c r="Q7" s="35">
        <f t="shared" si="6"/>
        <v>211.86440677966101</v>
      </c>
      <c r="R7" s="26">
        <f t="shared" si="7"/>
        <v>66.990417332613589</v>
      </c>
      <c r="S7" s="26">
        <f t="shared" si="8"/>
        <v>70.9644251404805</v>
      </c>
      <c r="T7" s="4"/>
      <c r="U7" s="4"/>
      <c r="V7" s="4"/>
      <c r="W7" s="4"/>
      <c r="X7" s="4"/>
      <c r="Y7" s="4"/>
      <c r="Z7" s="4"/>
      <c r="AA7" s="4"/>
    </row>
    <row r="8" spans="1:79" x14ac:dyDescent="0.4">
      <c r="A8" s="43" t="s">
        <v>33</v>
      </c>
      <c r="B8" s="44">
        <v>50</v>
      </c>
      <c r="C8" s="44">
        <v>9</v>
      </c>
      <c r="D8" s="44">
        <v>18</v>
      </c>
      <c r="E8" s="44">
        <v>50.2</v>
      </c>
      <c r="F8" s="45">
        <v>20</v>
      </c>
      <c r="G8" s="25">
        <f t="shared" si="9"/>
        <v>10</v>
      </c>
      <c r="H8" s="29">
        <f t="shared" si="0"/>
        <v>1.8</v>
      </c>
      <c r="I8" s="29">
        <f t="shared" si="1"/>
        <v>3.6</v>
      </c>
      <c r="J8" s="25">
        <f t="shared" si="10"/>
        <v>10.040000000000001</v>
      </c>
      <c r="K8" s="25">
        <f t="shared" ref="K8:K13" si="11">+F8/(B8/100)</f>
        <v>40</v>
      </c>
      <c r="L8" s="25">
        <f t="shared" si="2"/>
        <v>31.619476980993621</v>
      </c>
      <c r="M8" s="8">
        <f t="shared" si="3"/>
        <v>103.50283432857076</v>
      </c>
      <c r="N8" s="8">
        <f t="shared" si="4"/>
        <v>241.50661343333175</v>
      </c>
      <c r="O8" s="8">
        <f t="shared" si="5"/>
        <v>345.00944776190249</v>
      </c>
      <c r="P8" s="47">
        <v>250</v>
      </c>
      <c r="Q8" s="35">
        <f t="shared" si="6"/>
        <v>500</v>
      </c>
      <c r="R8" s="26">
        <f t="shared" si="7"/>
        <v>79.048692452484048</v>
      </c>
      <c r="S8" s="26">
        <f t="shared" si="8"/>
        <v>158.0973849049681</v>
      </c>
      <c r="T8" s="4"/>
      <c r="U8" s="4"/>
      <c r="V8" s="4"/>
      <c r="W8" s="4"/>
      <c r="X8" s="4"/>
      <c r="Y8" s="4"/>
      <c r="Z8" s="4"/>
      <c r="AA8" s="4"/>
    </row>
    <row r="9" spans="1:79" x14ac:dyDescent="0.4">
      <c r="A9" s="46" t="s">
        <v>23</v>
      </c>
      <c r="B9" s="44">
        <v>100</v>
      </c>
      <c r="C9" s="44">
        <v>0</v>
      </c>
      <c r="D9" s="44">
        <v>0</v>
      </c>
      <c r="E9" s="44"/>
      <c r="F9" s="45">
        <v>1</v>
      </c>
      <c r="G9" s="25">
        <f t="shared" si="9"/>
        <v>1</v>
      </c>
      <c r="H9" s="29">
        <f t="shared" si="0"/>
        <v>0</v>
      </c>
      <c r="I9" s="29">
        <f t="shared" si="1"/>
        <v>0</v>
      </c>
      <c r="J9" s="29">
        <f t="shared" si="10"/>
        <v>0</v>
      </c>
      <c r="K9" s="25">
        <f t="shared" si="11"/>
        <v>1</v>
      </c>
      <c r="L9" s="25">
        <f t="shared" si="2"/>
        <v>0.79048692452484048</v>
      </c>
      <c r="M9" s="8">
        <f t="shared" si="3"/>
        <v>2.5875708582142689</v>
      </c>
      <c r="N9" s="8">
        <f t="shared" si="4"/>
        <v>6.0376653358332941</v>
      </c>
      <c r="O9" s="8">
        <f t="shared" si="5"/>
        <v>8.625236194047563</v>
      </c>
      <c r="P9" s="47">
        <v>200</v>
      </c>
      <c r="Q9" s="35">
        <f t="shared" si="6"/>
        <v>200</v>
      </c>
      <c r="R9" s="26">
        <f t="shared" si="7"/>
        <v>1.580973849049681</v>
      </c>
      <c r="S9" s="26">
        <f t="shared" si="8"/>
        <v>1.580973849049681</v>
      </c>
      <c r="T9" s="3"/>
      <c r="U9" s="3"/>
      <c r="V9" s="3"/>
      <c r="W9" s="3"/>
      <c r="X9" s="3"/>
      <c r="Y9" s="3"/>
      <c r="Z9" s="3"/>
      <c r="AA9" s="3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x14ac:dyDescent="0.4">
      <c r="A10" s="43" t="s">
        <v>8</v>
      </c>
      <c r="B10" s="44">
        <v>100</v>
      </c>
      <c r="C10" s="44">
        <v>0</v>
      </c>
      <c r="D10" s="44">
        <v>0</v>
      </c>
      <c r="E10" s="44"/>
      <c r="F10" s="45">
        <v>1</v>
      </c>
      <c r="G10" s="25">
        <f t="shared" si="9"/>
        <v>1</v>
      </c>
      <c r="H10" s="29">
        <f t="shared" si="0"/>
        <v>0</v>
      </c>
      <c r="I10" s="29">
        <f t="shared" si="1"/>
        <v>0</v>
      </c>
      <c r="J10" s="29">
        <f t="shared" si="10"/>
        <v>0</v>
      </c>
      <c r="K10" s="25">
        <f t="shared" si="11"/>
        <v>1</v>
      </c>
      <c r="L10" s="25">
        <f t="shared" si="2"/>
        <v>0.79048692452484048</v>
      </c>
      <c r="M10" s="8">
        <f t="shared" si="3"/>
        <v>2.5875708582142689</v>
      </c>
      <c r="N10" s="8">
        <f t="shared" si="4"/>
        <v>6.0376653358332941</v>
      </c>
      <c r="O10" s="8">
        <f t="shared" si="5"/>
        <v>8.625236194047563</v>
      </c>
      <c r="P10" s="47">
        <v>230</v>
      </c>
      <c r="Q10" s="35">
        <f t="shared" si="6"/>
        <v>230</v>
      </c>
      <c r="R10" s="26">
        <f t="shared" si="7"/>
        <v>1.8181199264071333</v>
      </c>
      <c r="S10" s="26">
        <f t="shared" si="8"/>
        <v>1.8181199264071333</v>
      </c>
      <c r="T10" s="3"/>
      <c r="U10" s="3"/>
      <c r="V10" s="3"/>
      <c r="W10" s="3"/>
      <c r="X10" s="3"/>
      <c r="Y10" s="3"/>
      <c r="Z10" s="3"/>
      <c r="AA10" s="3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x14ac:dyDescent="0.4">
      <c r="A11" s="43" t="s">
        <v>24</v>
      </c>
      <c r="B11" s="44">
        <v>100</v>
      </c>
      <c r="C11" s="44">
        <v>0</v>
      </c>
      <c r="D11" s="44">
        <v>0</v>
      </c>
      <c r="E11" s="44"/>
      <c r="F11" s="45">
        <v>0</v>
      </c>
      <c r="G11" s="25">
        <f t="shared" si="9"/>
        <v>0</v>
      </c>
      <c r="H11" s="29">
        <f t="shared" si="0"/>
        <v>0</v>
      </c>
      <c r="I11" s="29">
        <f t="shared" si="1"/>
        <v>0</v>
      </c>
      <c r="J11" s="29">
        <f t="shared" si="10"/>
        <v>0</v>
      </c>
      <c r="K11" s="25">
        <f t="shared" si="11"/>
        <v>0</v>
      </c>
      <c r="L11" s="25">
        <f t="shared" si="2"/>
        <v>0</v>
      </c>
      <c r="M11" s="8">
        <f t="shared" si="3"/>
        <v>0</v>
      </c>
      <c r="N11" s="8">
        <f t="shared" si="4"/>
        <v>0</v>
      </c>
      <c r="O11" s="8">
        <f t="shared" si="5"/>
        <v>0</v>
      </c>
      <c r="P11" s="47">
        <v>740</v>
      </c>
      <c r="Q11" s="35">
        <f t="shared" si="6"/>
        <v>740</v>
      </c>
      <c r="R11" s="26">
        <f t="shared" si="7"/>
        <v>0</v>
      </c>
      <c r="S11" s="26">
        <f t="shared" si="8"/>
        <v>0</v>
      </c>
      <c r="T11" s="3"/>
      <c r="U11" s="3"/>
      <c r="V11" s="3"/>
      <c r="W11" s="3"/>
      <c r="X11" s="3"/>
      <c r="Y11" s="3"/>
      <c r="Z11" s="3"/>
      <c r="AA11" s="3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x14ac:dyDescent="0.4">
      <c r="A12" s="43" t="s">
        <v>25</v>
      </c>
      <c r="B12" s="44">
        <v>100</v>
      </c>
      <c r="C12" s="44">
        <v>0</v>
      </c>
      <c r="D12" s="44">
        <v>0</v>
      </c>
      <c r="E12" s="44"/>
      <c r="F12" s="45">
        <v>0</v>
      </c>
      <c r="G12" s="25">
        <f t="shared" si="9"/>
        <v>0</v>
      </c>
      <c r="H12" s="29">
        <f t="shared" si="0"/>
        <v>0</v>
      </c>
      <c r="I12" s="29">
        <f t="shared" si="1"/>
        <v>0</v>
      </c>
      <c r="J12" s="29">
        <f t="shared" si="10"/>
        <v>0</v>
      </c>
      <c r="K12" s="25">
        <f t="shared" si="11"/>
        <v>0</v>
      </c>
      <c r="L12" s="25">
        <f t="shared" si="2"/>
        <v>0</v>
      </c>
      <c r="M12" s="8">
        <f t="shared" si="3"/>
        <v>0</v>
      </c>
      <c r="N12" s="8">
        <f t="shared" si="4"/>
        <v>0</v>
      </c>
      <c r="O12" s="8">
        <f t="shared" si="5"/>
        <v>0</v>
      </c>
      <c r="P12" s="47">
        <v>468</v>
      </c>
      <c r="Q12" s="35">
        <f t="shared" si="6"/>
        <v>468</v>
      </c>
      <c r="R12" s="26">
        <f t="shared" si="7"/>
        <v>0</v>
      </c>
      <c r="S12" s="26">
        <f t="shared" si="8"/>
        <v>0</v>
      </c>
      <c r="T12" s="3"/>
      <c r="U12" s="3"/>
      <c r="V12" s="3"/>
      <c r="W12" s="3"/>
      <c r="X12" s="3"/>
      <c r="Y12" s="3"/>
      <c r="Z12" s="3"/>
      <c r="AA12" s="3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x14ac:dyDescent="0.4">
      <c r="A13" s="43" t="s">
        <v>49</v>
      </c>
      <c r="B13" s="44">
        <v>100</v>
      </c>
      <c r="C13" s="44">
        <v>0</v>
      </c>
      <c r="D13" s="44">
        <v>290</v>
      </c>
      <c r="E13" s="44"/>
      <c r="F13" s="45">
        <v>0</v>
      </c>
      <c r="G13" s="25">
        <f t="shared" si="9"/>
        <v>0</v>
      </c>
      <c r="H13" s="25">
        <f t="shared" si="0"/>
        <v>0</v>
      </c>
      <c r="I13" s="25">
        <f t="shared" si="1"/>
        <v>0</v>
      </c>
      <c r="J13" s="29">
        <f t="shared" si="10"/>
        <v>0</v>
      </c>
      <c r="K13" s="25">
        <f t="shared" si="11"/>
        <v>0</v>
      </c>
      <c r="L13" s="25">
        <f t="shared" si="2"/>
        <v>0</v>
      </c>
      <c r="M13" s="8">
        <f t="shared" si="3"/>
        <v>0</v>
      </c>
      <c r="N13" s="8">
        <f t="shared" si="4"/>
        <v>0</v>
      </c>
      <c r="O13" s="8">
        <f t="shared" si="5"/>
        <v>0</v>
      </c>
      <c r="P13" s="47">
        <v>700</v>
      </c>
      <c r="Q13" s="35">
        <f t="shared" si="6"/>
        <v>700</v>
      </c>
      <c r="R13" s="26">
        <f t="shared" si="7"/>
        <v>0</v>
      </c>
      <c r="S13" s="26">
        <f t="shared" si="8"/>
        <v>0</v>
      </c>
      <c r="T13" s="3"/>
      <c r="U13" s="3"/>
      <c r="V13" s="3"/>
      <c r="W13" s="3"/>
      <c r="X13" s="3"/>
      <c r="Y13" s="3"/>
      <c r="Z13" s="3"/>
      <c r="AA13" s="3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x14ac:dyDescent="0.4">
      <c r="A14" s="43" t="s">
        <v>21</v>
      </c>
      <c r="B14" s="44">
        <v>68.5</v>
      </c>
      <c r="C14" s="44">
        <v>6.15</v>
      </c>
      <c r="D14" s="44">
        <v>30.2</v>
      </c>
      <c r="E14" s="44"/>
      <c r="F14" s="45">
        <v>0</v>
      </c>
      <c r="G14" s="25">
        <f t="shared" si="9"/>
        <v>0</v>
      </c>
      <c r="H14" s="25">
        <f t="shared" si="0"/>
        <v>0</v>
      </c>
      <c r="I14" s="25">
        <f t="shared" si="1"/>
        <v>0</v>
      </c>
      <c r="J14" s="25">
        <f t="shared" si="10"/>
        <v>0</v>
      </c>
      <c r="K14" s="25">
        <f>F14/(B14/100)</f>
        <v>0</v>
      </c>
      <c r="L14" s="25">
        <f t="shared" si="2"/>
        <v>0</v>
      </c>
      <c r="M14" s="8">
        <f t="shared" si="3"/>
        <v>0</v>
      </c>
      <c r="N14" s="8">
        <f t="shared" si="4"/>
        <v>0</v>
      </c>
      <c r="O14" s="8">
        <f t="shared" si="5"/>
        <v>0</v>
      </c>
      <c r="P14" s="47">
        <v>775</v>
      </c>
      <c r="Q14" s="35">
        <f t="shared" si="6"/>
        <v>1131.3868613138686</v>
      </c>
      <c r="R14" s="26">
        <f t="shared" si="7"/>
        <v>0</v>
      </c>
      <c r="S14" s="26">
        <f t="shared" si="8"/>
        <v>0</v>
      </c>
      <c r="T14" s="4"/>
      <c r="U14" s="4"/>
      <c r="V14" s="4"/>
      <c r="W14" s="4"/>
      <c r="X14" s="4"/>
      <c r="Y14" s="4"/>
      <c r="Z14" s="4"/>
      <c r="AA14" s="4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x14ac:dyDescent="0.4">
      <c r="A15" s="43" t="s">
        <v>9</v>
      </c>
      <c r="B15" s="44">
        <v>0.01</v>
      </c>
      <c r="C15" s="44">
        <v>0</v>
      </c>
      <c r="D15" s="44">
        <v>0</v>
      </c>
      <c r="E15" s="44"/>
      <c r="F15" s="45">
        <v>0</v>
      </c>
      <c r="G15" s="25">
        <f t="shared" si="9"/>
        <v>0</v>
      </c>
      <c r="H15" s="29">
        <f t="shared" si="0"/>
        <v>0</v>
      </c>
      <c r="I15" s="29">
        <f t="shared" si="1"/>
        <v>0</v>
      </c>
      <c r="J15" s="29">
        <f t="shared" si="10"/>
        <v>0</v>
      </c>
      <c r="K15" s="25">
        <f>F15/(B15/100)</f>
        <v>0</v>
      </c>
      <c r="L15" s="25">
        <f t="shared" si="2"/>
        <v>0</v>
      </c>
      <c r="M15" s="8">
        <f t="shared" si="3"/>
        <v>0</v>
      </c>
      <c r="N15" s="8">
        <f t="shared" si="4"/>
        <v>0</v>
      </c>
      <c r="O15" s="8">
        <f t="shared" si="5"/>
        <v>0</v>
      </c>
      <c r="P15" s="47"/>
      <c r="Q15" s="35">
        <f t="shared" si="6"/>
        <v>0</v>
      </c>
      <c r="R15" s="26">
        <f t="shared" si="7"/>
        <v>0</v>
      </c>
      <c r="S15" s="26">
        <f t="shared" si="8"/>
        <v>0</v>
      </c>
      <c r="T15" s="16"/>
      <c r="U15" s="16"/>
      <c r="V15" s="16"/>
      <c r="W15" s="16"/>
      <c r="X15" s="16"/>
      <c r="Y15" s="16"/>
      <c r="Z15" s="16"/>
      <c r="AA15" s="16"/>
    </row>
    <row r="16" spans="1:79" x14ac:dyDescent="0.4">
      <c r="A16" s="9" t="s">
        <v>47</v>
      </c>
      <c r="B16" s="9"/>
      <c r="C16" s="9"/>
      <c r="D16" s="9"/>
      <c r="E16" s="9"/>
      <c r="F16" s="27">
        <f t="shared" ref="F16:O16" si="12">SUM(F4:F15)</f>
        <v>100</v>
      </c>
      <c r="G16" s="42">
        <f t="shared" si="12"/>
        <v>84.039000000000001</v>
      </c>
      <c r="H16" s="42">
        <f t="shared" si="12"/>
        <v>9.8979999999999997</v>
      </c>
      <c r="I16" s="42">
        <f t="shared" si="12"/>
        <v>13.656000000000001</v>
      </c>
      <c r="J16" s="42">
        <f t="shared" si="12"/>
        <v>42.423000000000002</v>
      </c>
      <c r="K16" s="27">
        <f t="shared" si="12"/>
        <v>126.50430626681108</v>
      </c>
      <c r="L16" s="27">
        <f t="shared" si="12"/>
        <v>100</v>
      </c>
      <c r="M16" s="27">
        <f t="shared" si="12"/>
        <v>327.33885633461313</v>
      </c>
      <c r="N16" s="27">
        <f t="shared" si="12"/>
        <v>763.79066478076368</v>
      </c>
      <c r="O16" s="27">
        <f t="shared" si="12"/>
        <v>1091.129521115377</v>
      </c>
      <c r="P16" s="28"/>
      <c r="Q16" s="28"/>
      <c r="R16" s="37">
        <f>SUM(R4:R15)</f>
        <v>271.73421968727723</v>
      </c>
      <c r="S16" s="38">
        <f>SUM(S4:S15)</f>
        <v>367.91823304470984</v>
      </c>
      <c r="T16" s="16"/>
      <c r="U16" s="16"/>
      <c r="V16" s="16"/>
      <c r="W16" s="16"/>
      <c r="X16" s="16"/>
      <c r="Y16" s="16"/>
      <c r="Z16" s="16"/>
      <c r="AA16" s="16"/>
    </row>
    <row r="17" spans="1:38" x14ac:dyDescent="0.4">
      <c r="A17" s="22" t="s">
        <v>50</v>
      </c>
      <c r="B17" s="12"/>
      <c r="C17" s="12"/>
      <c r="D17" s="12"/>
      <c r="E17" s="12"/>
      <c r="F17" s="12"/>
      <c r="G17" s="12"/>
      <c r="H17" s="10"/>
      <c r="I17" s="12"/>
      <c r="J17" s="12"/>
      <c r="K17" s="12"/>
      <c r="L17" s="12"/>
      <c r="M17" s="12"/>
      <c r="N17" s="17"/>
      <c r="O17" s="12"/>
      <c r="P17" s="12"/>
      <c r="Q17" s="12"/>
      <c r="R17" s="12"/>
      <c r="S17" s="38">
        <f>(R16*100)/((1000*G16%)*H16)</f>
        <v>3.2667508096774225</v>
      </c>
      <c r="T17" s="38" t="s">
        <v>38</v>
      </c>
      <c r="U17" s="18"/>
      <c r="V17" s="18"/>
      <c r="W17" s="18"/>
      <c r="X17" s="18"/>
      <c r="Y17" s="18"/>
      <c r="Z17" s="18"/>
      <c r="AA17" s="18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x14ac:dyDescent="0.4">
      <c r="A18" s="22" t="s">
        <v>26</v>
      </c>
      <c r="B18" s="12"/>
      <c r="C18" s="12"/>
      <c r="D18" s="12"/>
      <c r="E18" s="12"/>
      <c r="F18" s="12"/>
      <c r="G18" s="12"/>
      <c r="H18" s="10"/>
      <c r="I18" s="12"/>
      <c r="J18" s="12"/>
      <c r="K18" s="12"/>
      <c r="L18" s="12"/>
      <c r="M18" s="12"/>
      <c r="N18" s="12"/>
      <c r="O18" s="12"/>
      <c r="P18" s="12"/>
      <c r="Q18" s="12"/>
      <c r="R18" s="14"/>
      <c r="S18" s="14"/>
      <c r="T18" s="1"/>
      <c r="U18" s="1"/>
      <c r="V18" s="1"/>
      <c r="W18" s="1"/>
      <c r="X18" s="1"/>
      <c r="Y18" s="1"/>
      <c r="Z18" s="1"/>
      <c r="AA18" s="1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20" spans="1:38" x14ac:dyDescent="0.4">
      <c r="A20" s="12" t="s">
        <v>29</v>
      </c>
      <c r="B20" s="48">
        <v>600</v>
      </c>
      <c r="C20" s="12"/>
      <c r="D20" s="19" t="s">
        <v>41</v>
      </c>
      <c r="E20" s="12"/>
      <c r="F20" s="48">
        <v>40</v>
      </c>
    </row>
    <row r="21" spans="1:38" x14ac:dyDescent="0.4">
      <c r="A21" s="12" t="s">
        <v>18</v>
      </c>
      <c r="B21" s="48">
        <v>18</v>
      </c>
      <c r="C21" s="12"/>
      <c r="D21" s="12"/>
      <c r="E21" s="12"/>
    </row>
    <row r="22" spans="1:38" x14ac:dyDescent="0.4">
      <c r="A22" s="12"/>
      <c r="B22" s="21">
        <f>((B21/H16)*B20)/1000</f>
        <v>1.0911295211153769</v>
      </c>
      <c r="C22" s="19" t="s">
        <v>43</v>
      </c>
      <c r="D22" s="12"/>
      <c r="E22" s="12"/>
      <c r="F22" s="36"/>
      <c r="G22" s="36"/>
    </row>
    <row r="23" spans="1:38" x14ac:dyDescent="0.4">
      <c r="A23" s="36"/>
      <c r="B23" s="36"/>
      <c r="C23" s="19" t="s">
        <v>39</v>
      </c>
      <c r="D23" s="36"/>
      <c r="E23" s="36"/>
      <c r="F23" s="21">
        <f>((B22*G16%)*1000)/B20</f>
        <v>1.5282905637502524</v>
      </c>
      <c r="G23" s="19" t="s">
        <v>40</v>
      </c>
    </row>
    <row r="24" spans="1:38" x14ac:dyDescent="0.4">
      <c r="A24" s="36"/>
      <c r="B24" s="36"/>
      <c r="C24" s="19" t="s">
        <v>42</v>
      </c>
      <c r="D24" s="36"/>
      <c r="E24" s="36"/>
      <c r="F24" s="21">
        <f>((120/J16)/100)*F20</f>
        <v>1.1314617070928508</v>
      </c>
      <c r="G24" s="19" t="s">
        <v>40</v>
      </c>
    </row>
  </sheetData>
  <mergeCells count="2">
    <mergeCell ref="A1:S1"/>
    <mergeCell ref="N2:O2"/>
  </mergeCells>
  <phoneticPr fontId="3" type="noConversion"/>
  <printOptions gridLines="1"/>
  <pageMargins left="0.86" right="0.2" top="0.98" bottom="0.28000000000000003" header="0.63" footer="0.5"/>
  <pageSetup paperSize="9" orientation="landscape" r:id="rId1"/>
  <headerFooter alignWithMargins="0">
    <oddHeader>&amp;C&amp;"Arial"&amp;12&amp;K000000OFFICIAL&amp;1#</oddHeader>
    <oddFooter>&amp;C&amp;1#&amp;"Arial"&amp;12&amp;K000000OFFICIAL</oddFooter>
  </headerFooter>
  <colBreaks count="1" manualBreakCount="1">
    <brk id="19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4"/>
  <sheetViews>
    <sheetView workbookViewId="0">
      <selection activeCell="A3" sqref="A3"/>
    </sheetView>
  </sheetViews>
  <sheetFormatPr defaultRowHeight="12.75" x14ac:dyDescent="0.2"/>
  <cols>
    <col min="1" max="1" width="34.28515625" bestFit="1" customWidth="1"/>
    <col min="2" max="2" width="28.28515625" customWidth="1"/>
    <col min="3" max="3" width="32" customWidth="1"/>
  </cols>
  <sheetData>
    <row r="2" spans="1:3" ht="33" x14ac:dyDescent="0.45">
      <c r="A2" s="5" t="s">
        <v>0</v>
      </c>
      <c r="B2" s="5" t="s">
        <v>19</v>
      </c>
      <c r="C2" s="5" t="s">
        <v>20</v>
      </c>
    </row>
    <row r="3" spans="1:3" ht="33" x14ac:dyDescent="0.45">
      <c r="A3" s="5" t="str">
        <f>('Ration calculator'!A4)</f>
        <v>Triticale</v>
      </c>
      <c r="B3" s="6">
        <f>('Ration calculator'!O4)</f>
        <v>222.15054027222166</v>
      </c>
      <c r="C3" s="6">
        <f>(B3)</f>
        <v>222.15054027222166</v>
      </c>
    </row>
    <row r="4" spans="1:3" ht="33" x14ac:dyDescent="0.45">
      <c r="A4" s="5" t="str">
        <f>('Ration calculator'!A5)</f>
        <v>Canola hay</v>
      </c>
      <c r="B4" s="6">
        <f>('Ration calculator'!O5)</f>
        <v>0</v>
      </c>
      <c r="C4" s="6">
        <f>(B3+B4)</f>
        <v>222.15054027222166</v>
      </c>
    </row>
    <row r="5" spans="1:3" ht="33" x14ac:dyDescent="0.45">
      <c r="A5" s="5" t="str">
        <f>('Ration calculator'!A6)</f>
        <v>Lupins</v>
      </c>
      <c r="B5" s="6">
        <f>('Ration calculator'!O6)</f>
        <v>141.24295077588806</v>
      </c>
      <c r="C5" s="6">
        <f t="shared" ref="C5:C14" si="0">(C4+B5)</f>
        <v>363.39349104810969</v>
      </c>
    </row>
    <row r="6" spans="1:3" ht="33" x14ac:dyDescent="0.45">
      <c r="A6" s="5" t="str">
        <f>('Ration calculator'!A7)</f>
        <v>Cereal Hay</v>
      </c>
      <c r="B6" s="6">
        <f>('Ration calculator'!O7)</f>
        <v>365.47610991726958</v>
      </c>
      <c r="C6" s="6">
        <f t="shared" si="0"/>
        <v>728.86960096537928</v>
      </c>
    </row>
    <row r="7" spans="1:3" ht="33" x14ac:dyDescent="0.45">
      <c r="A7" s="5" t="str">
        <f>('Ration calculator'!A8)</f>
        <v>Silage</v>
      </c>
      <c r="B7" s="6">
        <f>('Ration calculator'!O8)</f>
        <v>345.00944776190249</v>
      </c>
      <c r="C7" s="6">
        <f t="shared" si="0"/>
        <v>1073.8790487272818</v>
      </c>
    </row>
    <row r="8" spans="1:3" ht="33" x14ac:dyDescent="0.45">
      <c r="A8" s="7" t="str">
        <f>('Ration calculator'!A9)</f>
        <v>Salt</v>
      </c>
      <c r="B8" s="6">
        <f>('Ration calculator'!O9)</f>
        <v>8.625236194047563</v>
      </c>
      <c r="C8" s="6">
        <f t="shared" si="0"/>
        <v>1082.5042849213294</v>
      </c>
    </row>
    <row r="9" spans="1:3" ht="33" x14ac:dyDescent="0.45">
      <c r="A9" s="5" t="str">
        <f>('Ration calculator'!A10)</f>
        <v>Limestone</v>
      </c>
      <c r="B9" s="6">
        <f>('Ration calculator'!O10)</f>
        <v>8.625236194047563</v>
      </c>
      <c r="C9" s="6">
        <f t="shared" si="0"/>
        <v>1091.129521115377</v>
      </c>
    </row>
    <row r="10" spans="1:3" ht="33" x14ac:dyDescent="0.45">
      <c r="A10" s="5" t="str">
        <f>('Ration calculator'!A11)</f>
        <v>Sodium Bicarb</v>
      </c>
      <c r="B10" s="6">
        <f>('Ration calculator'!O11)</f>
        <v>0</v>
      </c>
      <c r="C10" s="6">
        <f t="shared" si="0"/>
        <v>1091.129521115377</v>
      </c>
    </row>
    <row r="11" spans="1:3" ht="33" x14ac:dyDescent="0.45">
      <c r="A11" s="5" t="str">
        <f>('Ration calculator'!A12)</f>
        <v>Bentonite</v>
      </c>
      <c r="B11" s="6">
        <f>('Ration calculator'!O12)</f>
        <v>0</v>
      </c>
      <c r="C11" s="6">
        <f t="shared" si="0"/>
        <v>1091.129521115377</v>
      </c>
    </row>
    <row r="12" spans="1:3" ht="33" x14ac:dyDescent="0.45">
      <c r="A12" s="5" t="str">
        <f>('Ration calculator'!A13)</f>
        <v>Urea*</v>
      </c>
      <c r="B12" s="6">
        <f>('Ration calculator'!O13)</f>
        <v>0</v>
      </c>
      <c r="C12" s="6">
        <f t="shared" si="0"/>
        <v>1091.129521115377</v>
      </c>
    </row>
    <row r="13" spans="1:3" ht="33" x14ac:dyDescent="0.45">
      <c r="A13" s="5" t="str">
        <f>('Ration calculator'!A14)</f>
        <v>Grain balancer</v>
      </c>
      <c r="B13" s="6">
        <f>('Ration calculator'!O14)</f>
        <v>0</v>
      </c>
      <c r="C13" s="6">
        <f t="shared" si="0"/>
        <v>1091.129521115377</v>
      </c>
    </row>
    <row r="14" spans="1:3" ht="33" x14ac:dyDescent="0.45">
      <c r="A14" s="5" t="str">
        <f>('Ration calculator'!A15)</f>
        <v>Water</v>
      </c>
      <c r="B14" s="6">
        <f>('Ration calculator'!O15)</f>
        <v>0</v>
      </c>
      <c r="C14" s="6">
        <f t="shared" si="0"/>
        <v>1091.129521115377</v>
      </c>
    </row>
  </sheetData>
  <phoneticPr fontId="3" type="noConversion"/>
  <pageMargins left="0.75" right="0.75" top="1" bottom="1" header="0.5" footer="0.5"/>
  <pageSetup paperSize="9" orientation="portrait" horizontalDpi="90" verticalDpi="90" r:id="rId1"/>
  <headerFooter alignWithMargins="0">
    <oddHeader>&amp;C&amp;"Arial"&amp;12&amp;K000000OFFICIAL&amp;1#</oddHeader>
    <oddFooter>&amp;C&amp;1#&amp;"Arial"&amp;12&amp;K000000OFFICIAL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4"/>
  <sheetViews>
    <sheetView workbookViewId="0">
      <selection activeCell="D1" sqref="D1:Q1"/>
    </sheetView>
  </sheetViews>
  <sheetFormatPr defaultRowHeight="12.75" x14ac:dyDescent="0.2"/>
  <cols>
    <col min="1" max="1" width="16.140625" customWidth="1"/>
  </cols>
  <sheetData>
    <row r="1" spans="1:19" ht="15" customHeight="1" x14ac:dyDescent="0.25">
      <c r="B1" s="52"/>
      <c r="C1" s="52"/>
      <c r="D1" s="51" t="s">
        <v>44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9" ht="15" x14ac:dyDescent="0.25">
      <c r="A2" t="s">
        <v>0</v>
      </c>
      <c r="B2" s="40">
        <v>1</v>
      </c>
      <c r="C2" s="40"/>
      <c r="D2" s="40">
        <v>1.5</v>
      </c>
      <c r="E2" s="40"/>
      <c r="F2" s="31">
        <v>2</v>
      </c>
      <c r="G2" s="40"/>
      <c r="H2" s="32">
        <v>2.5</v>
      </c>
      <c r="I2" s="40"/>
      <c r="J2" s="32">
        <v>3</v>
      </c>
      <c r="K2" s="40"/>
      <c r="L2" s="32">
        <v>3.5</v>
      </c>
      <c r="M2" s="40"/>
      <c r="N2" s="32">
        <v>4</v>
      </c>
      <c r="O2" s="40"/>
      <c r="P2" s="32">
        <v>4.5</v>
      </c>
      <c r="Q2" s="40"/>
      <c r="R2" s="32">
        <v>5</v>
      </c>
      <c r="S2" s="40"/>
    </row>
    <row r="3" spans="1:19" x14ac:dyDescent="0.2">
      <c r="A3" t="str">
        <f>'Ration calculator'!A4</f>
        <v>Triticale</v>
      </c>
      <c r="B3" s="33">
        <f>('Ration calculator'!L4/100)*('Set wt mix sheet'!$B$2*1000)</f>
        <v>203.59685626059724</v>
      </c>
      <c r="C3" s="33">
        <f>B3</f>
        <v>203.59685626059724</v>
      </c>
      <c r="D3" s="33">
        <f>('Ration calculator'!$L4/100)*('Set wt mix sheet'!$D$2*1000)</f>
        <v>305.39528439089582</v>
      </c>
      <c r="E3" s="33">
        <f>D3</f>
        <v>305.39528439089582</v>
      </c>
      <c r="F3" s="33">
        <f>('Ration calculator'!$L4/100)*('Set wt mix sheet'!$F$2*1000)</f>
        <v>407.19371252119447</v>
      </c>
      <c r="G3" s="33">
        <f>F3</f>
        <v>407.19371252119447</v>
      </c>
      <c r="H3" s="33">
        <f>('Ration calculator'!$L4/100)*('Set wt mix sheet'!$H$2*1000)</f>
        <v>508.99214065149306</v>
      </c>
      <c r="I3" s="33">
        <f>H3</f>
        <v>508.99214065149306</v>
      </c>
      <c r="J3" s="33">
        <f>('Ration calculator'!$L4/100)*('Set wt mix sheet'!$J$2*1000)</f>
        <v>610.79056878179165</v>
      </c>
      <c r="K3" s="33">
        <f>J3</f>
        <v>610.79056878179165</v>
      </c>
      <c r="L3" s="33">
        <f>('Ration calculator'!$L4/100)*('Set wt mix sheet'!$L$2*1000)</f>
        <v>712.58899691209035</v>
      </c>
      <c r="M3" s="33">
        <f>L3</f>
        <v>712.58899691209035</v>
      </c>
      <c r="N3" s="33">
        <f>('Ration calculator'!$L4/100)*('Set wt mix sheet'!$N$2*1000)</f>
        <v>814.38742504238894</v>
      </c>
      <c r="O3" s="33">
        <f>N3</f>
        <v>814.38742504238894</v>
      </c>
      <c r="P3" s="33">
        <f>('Ration calculator'!$L4/100)*('Set wt mix sheet'!$P$2*1000)</f>
        <v>916.18585317268753</v>
      </c>
      <c r="Q3" s="33">
        <f>P3</f>
        <v>916.18585317268753</v>
      </c>
      <c r="R3" s="33">
        <f>('Ration calculator'!$L4/100)*('Set wt mix sheet'!$R$2*1000)</f>
        <v>1017.9842813029861</v>
      </c>
      <c r="S3" s="33">
        <f>R3</f>
        <v>1017.9842813029861</v>
      </c>
    </row>
    <row r="4" spans="1:19" x14ac:dyDescent="0.2">
      <c r="A4" t="str">
        <f>'Ration calculator'!A5</f>
        <v>Canola hay</v>
      </c>
      <c r="B4" s="33">
        <f>('Ration calculator'!L5/100)*('Set wt mix sheet'!$B$2*1000)</f>
        <v>0</v>
      </c>
      <c r="C4" s="33">
        <f>C3+B4</f>
        <v>203.59685626059724</v>
      </c>
      <c r="D4" s="33">
        <f>('Ration calculator'!$L5/100)*('Set wt mix sheet'!$D$2*1000)</f>
        <v>0</v>
      </c>
      <c r="E4" s="33">
        <f>E3+D4</f>
        <v>305.39528439089582</v>
      </c>
      <c r="F4" s="33">
        <f>('Ration calculator'!$L5/100)*('Set wt mix sheet'!$F$2*1000)</f>
        <v>0</v>
      </c>
      <c r="G4" s="33">
        <f>G3+F4</f>
        <v>407.19371252119447</v>
      </c>
      <c r="H4" s="33">
        <f>('Ration calculator'!$L5/100)*('Set wt mix sheet'!$H$2*1000)</f>
        <v>0</v>
      </c>
      <c r="I4" s="33">
        <f>I3+H4</f>
        <v>508.99214065149306</v>
      </c>
      <c r="J4" s="33">
        <f>('Ration calculator'!$L5/100)*('Set wt mix sheet'!$J$2*1000)</f>
        <v>0</v>
      </c>
      <c r="K4" s="33">
        <f>K3+J4</f>
        <v>610.79056878179165</v>
      </c>
      <c r="L4" s="33">
        <f>('Ration calculator'!$L5/100)*('Set wt mix sheet'!$L$2*1000)</f>
        <v>0</v>
      </c>
      <c r="M4" s="33">
        <f>M3+L4</f>
        <v>712.58899691209035</v>
      </c>
      <c r="N4" s="33">
        <f>('Ration calculator'!$L5/100)*('Set wt mix sheet'!$N$2*1000)</f>
        <v>0</v>
      </c>
      <c r="O4" s="33">
        <f>O3+N4</f>
        <v>814.38742504238894</v>
      </c>
      <c r="P4" s="33">
        <f>('Ration calculator'!$L5/100)*('Set wt mix sheet'!$P$2*1000)</f>
        <v>0</v>
      </c>
      <c r="Q4" s="33">
        <f>Q3+P4</f>
        <v>916.18585317268753</v>
      </c>
      <c r="R4" s="33">
        <f>('Ration calculator'!$L5/100)*('Set wt mix sheet'!$R$2*1000)</f>
        <v>0</v>
      </c>
      <c r="S4" s="33">
        <f>S3+R4</f>
        <v>1017.9842813029861</v>
      </c>
    </row>
    <row r="5" spans="1:19" x14ac:dyDescent="0.2">
      <c r="A5" t="str">
        <f>'Ration calculator'!A6</f>
        <v>Lupins</v>
      </c>
      <c r="B5" s="33">
        <f>('Ration calculator'!L6/100)*('Set wt mix sheet'!$B$2*1000)</f>
        <v>129.44654877590185</v>
      </c>
      <c r="C5" s="33">
        <f>C4+B5</f>
        <v>333.04340503649905</v>
      </c>
      <c r="D5" s="33">
        <f>('Ration calculator'!$L6/100)*('Set wt mix sheet'!$D$2*1000)</f>
        <v>194.16982316385275</v>
      </c>
      <c r="E5" s="33">
        <f>E4+D5</f>
        <v>499.56510755474858</v>
      </c>
      <c r="F5" s="33">
        <f>('Ration calculator'!$L6/100)*('Set wt mix sheet'!$F$2*1000)</f>
        <v>258.89309755180369</v>
      </c>
      <c r="G5" s="33">
        <f>G4+F5</f>
        <v>666.08681007299811</v>
      </c>
      <c r="H5" s="33">
        <f>('Ration calculator'!$L6/100)*('Set wt mix sheet'!$H$2*1000)</f>
        <v>323.61637193975457</v>
      </c>
      <c r="I5" s="33">
        <f>I4+H5</f>
        <v>832.60851259124763</v>
      </c>
      <c r="J5" s="33">
        <f>('Ration calculator'!$L6/100)*('Set wt mix sheet'!$J$2*1000)</f>
        <v>388.33964632770551</v>
      </c>
      <c r="K5" s="33">
        <f>K4+J5</f>
        <v>999.13021510949716</v>
      </c>
      <c r="L5" s="33">
        <f>('Ration calculator'!$L6/100)*('Set wt mix sheet'!$L$2*1000)</f>
        <v>453.06292071565645</v>
      </c>
      <c r="M5" s="33">
        <f>M4+L5</f>
        <v>1165.6519176277468</v>
      </c>
      <c r="N5" s="33">
        <f>('Ration calculator'!$L6/100)*('Set wt mix sheet'!$N$2*1000)</f>
        <v>517.78619510360738</v>
      </c>
      <c r="O5" s="33">
        <f>O4+N5</f>
        <v>1332.1736201459962</v>
      </c>
      <c r="P5" s="33">
        <f>('Ration calculator'!$L6/100)*('Set wt mix sheet'!$P$2*1000)</f>
        <v>582.50946949155832</v>
      </c>
      <c r="Q5" s="33">
        <f>Q4+P5</f>
        <v>1498.6953226642459</v>
      </c>
      <c r="R5" s="33">
        <f>('Ration calculator'!$L6/100)*('Set wt mix sheet'!$R$2*1000)</f>
        <v>647.23274387950914</v>
      </c>
      <c r="S5" s="33">
        <f>S4+R5</f>
        <v>1665.2170251824953</v>
      </c>
    </row>
    <row r="6" spans="1:19" x14ac:dyDescent="0.2">
      <c r="A6" t="str">
        <f>'Ration calculator'!A7</f>
        <v>Cereal Hay</v>
      </c>
      <c r="B6" s="33">
        <f>('Ration calculator'!L7/100)*('Set wt mix sheet'!$B$2*1000)</f>
        <v>334.95208666306797</v>
      </c>
      <c r="C6" s="33">
        <f t="shared" ref="C6:S6" si="0">C5+B6</f>
        <v>667.99549169956708</v>
      </c>
      <c r="D6" s="33">
        <f>('Ration calculator'!$L7/100)*('Set wt mix sheet'!$D$2*1000)</f>
        <v>502.42812999460193</v>
      </c>
      <c r="E6" s="33">
        <f t="shared" si="0"/>
        <v>1001.9932375493505</v>
      </c>
      <c r="F6" s="33">
        <f>('Ration calculator'!$L7/100)*('Set wt mix sheet'!$F$2*1000)</f>
        <v>669.90417332613595</v>
      </c>
      <c r="G6" s="33">
        <f t="shared" si="0"/>
        <v>1335.9909833991342</v>
      </c>
      <c r="H6" s="33">
        <f>('Ration calculator'!$L7/100)*('Set wt mix sheet'!$H$2*1000)</f>
        <v>837.38021665766996</v>
      </c>
      <c r="I6" s="33">
        <f t="shared" si="0"/>
        <v>1669.9887292489175</v>
      </c>
      <c r="J6" s="33">
        <f>('Ration calculator'!$L7/100)*('Set wt mix sheet'!$J$2*1000)</f>
        <v>1004.8562599892039</v>
      </c>
      <c r="K6" s="33">
        <f t="shared" si="0"/>
        <v>2003.986475098701</v>
      </c>
      <c r="L6" s="33">
        <f>('Ration calculator'!$L7/100)*('Set wt mix sheet'!$L$2*1000)</f>
        <v>1172.332303320738</v>
      </c>
      <c r="M6" s="33">
        <f t="shared" si="0"/>
        <v>2337.984220948485</v>
      </c>
      <c r="N6" s="33">
        <f>('Ration calculator'!$L7/100)*('Set wt mix sheet'!$N$2*1000)</f>
        <v>1339.8083466522719</v>
      </c>
      <c r="O6" s="33">
        <f t="shared" si="0"/>
        <v>2671.9819667982683</v>
      </c>
      <c r="P6" s="33">
        <f>('Ration calculator'!$L7/100)*('Set wt mix sheet'!$P$2*1000)</f>
        <v>1507.2843899838058</v>
      </c>
      <c r="Q6" s="33">
        <f t="shared" si="0"/>
        <v>3005.9797126480516</v>
      </c>
      <c r="R6" s="33">
        <f>('Ration calculator'!$L7/100)*('Set wt mix sheet'!$R$2*1000)</f>
        <v>1674.7604333153399</v>
      </c>
      <c r="S6" s="33">
        <f t="shared" si="0"/>
        <v>3339.977458497835</v>
      </c>
    </row>
    <row r="7" spans="1:19" x14ac:dyDescent="0.2">
      <c r="A7" t="str">
        <f>'Ration calculator'!A8</f>
        <v>Silage</v>
      </c>
      <c r="B7" s="33">
        <f>('Ration calculator'!L8/100)*('Set wt mix sheet'!$B$2*1000)</f>
        <v>316.19476980993619</v>
      </c>
      <c r="C7" s="33">
        <f>C6+B7</f>
        <v>984.19026150950322</v>
      </c>
      <c r="D7" s="33">
        <f>('Ration calculator'!$L8/100)*('Set wt mix sheet'!$D$2*1000)</f>
        <v>474.29215471490431</v>
      </c>
      <c r="E7" s="33">
        <f>E6+D7</f>
        <v>1476.2853922642548</v>
      </c>
      <c r="F7" s="33">
        <f>('Ration calculator'!$L8/100)*('Set wt mix sheet'!$F$2*1000)</f>
        <v>632.38953961987238</v>
      </c>
      <c r="G7" s="33">
        <f>G6+F7</f>
        <v>1968.3805230190064</v>
      </c>
      <c r="H7" s="33">
        <f>('Ration calculator'!$L8/100)*('Set wt mix sheet'!$H$2*1000)</f>
        <v>790.48692452484056</v>
      </c>
      <c r="I7" s="33">
        <f>I6+H7</f>
        <v>2460.475653773758</v>
      </c>
      <c r="J7" s="33">
        <f>('Ration calculator'!$L8/100)*('Set wt mix sheet'!$J$2*1000)</f>
        <v>948.58430942980863</v>
      </c>
      <c r="K7" s="33">
        <f>K6+J7</f>
        <v>2952.5707845285096</v>
      </c>
      <c r="L7" s="33">
        <f>('Ration calculator'!$L8/100)*('Set wt mix sheet'!$L$2*1000)</f>
        <v>1106.6816943347767</v>
      </c>
      <c r="M7" s="33">
        <f>M6+L7</f>
        <v>3444.6659152832617</v>
      </c>
      <c r="N7" s="33">
        <f>('Ration calculator'!$L8/100)*('Set wt mix sheet'!$N$2*1000)</f>
        <v>1264.7790792397448</v>
      </c>
      <c r="O7" s="33">
        <f>O6+N7</f>
        <v>3936.7610460380129</v>
      </c>
      <c r="P7" s="33">
        <f>('Ration calculator'!$L8/100)*('Set wt mix sheet'!$P$2*1000)</f>
        <v>1422.8764641447131</v>
      </c>
      <c r="Q7" s="33">
        <f>Q6+P7</f>
        <v>4428.8561767927649</v>
      </c>
      <c r="R7" s="33">
        <f>('Ration calculator'!$L8/100)*('Set wt mix sheet'!$R$2*1000)</f>
        <v>1580.9738490496811</v>
      </c>
      <c r="S7" s="33">
        <f>S6+R7</f>
        <v>4920.9513075475161</v>
      </c>
    </row>
    <row r="8" spans="1:19" x14ac:dyDescent="0.2">
      <c r="A8" s="39" t="str">
        <f>'Ration calculator'!A9</f>
        <v>Salt</v>
      </c>
      <c r="B8" s="33">
        <f>('Ration calculator'!L9/100)*('Set wt mix sheet'!$B$2*1000)</f>
        <v>7.9048692452484053</v>
      </c>
      <c r="C8" s="33">
        <f t="shared" ref="C8:S8" si="1">C7+B8</f>
        <v>992.09513075475161</v>
      </c>
      <c r="D8" s="33">
        <f>('Ration calculator'!$L9/100)*('Set wt mix sheet'!$D$2*1000)</f>
        <v>11.857303867872607</v>
      </c>
      <c r="E8" s="33">
        <f t="shared" si="1"/>
        <v>1488.1426961321274</v>
      </c>
      <c r="F8" s="33">
        <f>('Ration calculator'!$L9/100)*('Set wt mix sheet'!$F$2*1000)</f>
        <v>15.809738490496811</v>
      </c>
      <c r="G8" s="33">
        <f t="shared" si="1"/>
        <v>1984.1902615095032</v>
      </c>
      <c r="H8" s="33">
        <f>('Ration calculator'!$L9/100)*('Set wt mix sheet'!$H$2*1000)</f>
        <v>19.762173113121012</v>
      </c>
      <c r="I8" s="33">
        <f t="shared" si="1"/>
        <v>2480.2378268868792</v>
      </c>
      <c r="J8" s="33">
        <f>('Ration calculator'!$L9/100)*('Set wt mix sheet'!$J$2*1000)</f>
        <v>23.714607735745215</v>
      </c>
      <c r="K8" s="33">
        <f t="shared" si="1"/>
        <v>2976.2853922642548</v>
      </c>
      <c r="L8" s="33">
        <f>('Ration calculator'!$L9/100)*('Set wt mix sheet'!$L$2*1000)</f>
        <v>27.667042358369418</v>
      </c>
      <c r="M8" s="33">
        <f t="shared" si="1"/>
        <v>3472.3329576416313</v>
      </c>
      <c r="N8" s="33">
        <f>('Ration calculator'!$L9/100)*('Set wt mix sheet'!$N$2*1000)</f>
        <v>31.619476980993621</v>
      </c>
      <c r="O8" s="33">
        <f t="shared" si="1"/>
        <v>3968.3805230190064</v>
      </c>
      <c r="P8" s="33">
        <f>('Ration calculator'!$L9/100)*('Set wt mix sheet'!$P$2*1000)</f>
        <v>35.571911603617821</v>
      </c>
      <c r="Q8" s="33">
        <f t="shared" si="1"/>
        <v>4464.4280883963829</v>
      </c>
      <c r="R8" s="33">
        <f>('Ration calculator'!$L9/100)*('Set wt mix sheet'!$R$2*1000)</f>
        <v>39.524346226242024</v>
      </c>
      <c r="S8" s="33">
        <f t="shared" si="1"/>
        <v>4960.4756537737585</v>
      </c>
    </row>
    <row r="9" spans="1:19" x14ac:dyDescent="0.2">
      <c r="A9" t="str">
        <f>'Ration calculator'!A10</f>
        <v>Limestone</v>
      </c>
      <c r="B9" s="33">
        <f>('Ration calculator'!L10/100)*('Set wt mix sheet'!$B$2*1000)</f>
        <v>7.9048692452484053</v>
      </c>
      <c r="C9" s="33">
        <f>C8+B9</f>
        <v>1000</v>
      </c>
      <c r="D9" s="33">
        <f>('Ration calculator'!$L10/100)*('Set wt mix sheet'!$D$2*1000)</f>
        <v>11.857303867872607</v>
      </c>
      <c r="E9" s="33">
        <f>E8+D9</f>
        <v>1500</v>
      </c>
      <c r="F9" s="33">
        <f>('Ration calculator'!$L10/100)*('Set wt mix sheet'!$F$2*1000)</f>
        <v>15.809738490496811</v>
      </c>
      <c r="G9" s="33">
        <f>G8+F9</f>
        <v>2000</v>
      </c>
      <c r="H9" s="33">
        <f>('Ration calculator'!$L10/100)*('Set wt mix sheet'!$H$2*1000)</f>
        <v>19.762173113121012</v>
      </c>
      <c r="I9" s="33">
        <f>I8+H9</f>
        <v>2500.0000000000005</v>
      </c>
      <c r="J9" s="33">
        <f>('Ration calculator'!$L10/100)*('Set wt mix sheet'!$J$2*1000)</f>
        <v>23.714607735745215</v>
      </c>
      <c r="K9" s="33">
        <f>K8+J9</f>
        <v>3000</v>
      </c>
      <c r="L9" s="33">
        <f>('Ration calculator'!$L10/100)*('Set wt mix sheet'!$L$2*1000)</f>
        <v>27.667042358369418</v>
      </c>
      <c r="M9" s="33">
        <f>M8+L9</f>
        <v>3500.0000000000009</v>
      </c>
      <c r="N9" s="33">
        <f>('Ration calculator'!$L10/100)*('Set wt mix sheet'!$N$2*1000)</f>
        <v>31.619476980993621</v>
      </c>
      <c r="O9" s="33">
        <f>O8+N9</f>
        <v>4000</v>
      </c>
      <c r="P9" s="33">
        <f>('Ration calculator'!$L10/100)*('Set wt mix sheet'!$P$2*1000)</f>
        <v>35.571911603617821</v>
      </c>
      <c r="Q9" s="33">
        <f>Q8+P9</f>
        <v>4500.0000000000009</v>
      </c>
      <c r="R9" s="33">
        <f>('Ration calculator'!$L10/100)*('Set wt mix sheet'!$R$2*1000)</f>
        <v>39.524346226242024</v>
      </c>
      <c r="S9" s="33">
        <f>S8+R9</f>
        <v>5000.0000000000009</v>
      </c>
    </row>
    <row r="10" spans="1:19" x14ac:dyDescent="0.2">
      <c r="A10" t="str">
        <f>'Ration calculator'!A11</f>
        <v>Sodium Bicarb</v>
      </c>
      <c r="B10" s="33">
        <f>('Ration calculator'!L11/100)*('Set wt mix sheet'!$B$2*1000)</f>
        <v>0</v>
      </c>
      <c r="C10" s="33">
        <f t="shared" ref="C10:S10" si="2">C9+B10</f>
        <v>1000</v>
      </c>
      <c r="D10" s="33">
        <f>('Ration calculator'!$L11/100)*('Set wt mix sheet'!$D$2*1000)</f>
        <v>0</v>
      </c>
      <c r="E10" s="33">
        <f t="shared" si="2"/>
        <v>1500</v>
      </c>
      <c r="F10" s="33">
        <f>('Ration calculator'!$L11/100)*('Set wt mix sheet'!$F$2*1000)</f>
        <v>0</v>
      </c>
      <c r="G10" s="33">
        <f t="shared" si="2"/>
        <v>2000</v>
      </c>
      <c r="H10" s="33">
        <f>('Ration calculator'!$L11/100)*('Set wt mix sheet'!$H$2*1000)</f>
        <v>0</v>
      </c>
      <c r="I10" s="33">
        <f t="shared" si="2"/>
        <v>2500.0000000000005</v>
      </c>
      <c r="J10" s="33">
        <f>('Ration calculator'!$L11/100)*('Set wt mix sheet'!$J$2*1000)</f>
        <v>0</v>
      </c>
      <c r="K10" s="33">
        <f t="shared" si="2"/>
        <v>3000</v>
      </c>
      <c r="L10" s="33">
        <f>('Ration calculator'!$L11/100)*('Set wt mix sheet'!$L$2*1000)</f>
        <v>0</v>
      </c>
      <c r="M10" s="33">
        <f t="shared" si="2"/>
        <v>3500.0000000000009</v>
      </c>
      <c r="N10" s="33">
        <f>('Ration calculator'!$L11/100)*('Set wt mix sheet'!$N$2*1000)</f>
        <v>0</v>
      </c>
      <c r="O10" s="33">
        <f t="shared" si="2"/>
        <v>4000</v>
      </c>
      <c r="P10" s="33">
        <f>('Ration calculator'!$L11/100)*('Set wt mix sheet'!$P$2*1000)</f>
        <v>0</v>
      </c>
      <c r="Q10" s="33">
        <f t="shared" si="2"/>
        <v>4500.0000000000009</v>
      </c>
      <c r="R10" s="33">
        <f>('Ration calculator'!$L11/100)*('Set wt mix sheet'!$R$2*1000)</f>
        <v>0</v>
      </c>
      <c r="S10" s="33">
        <f t="shared" si="2"/>
        <v>5000.0000000000009</v>
      </c>
    </row>
    <row r="11" spans="1:19" x14ac:dyDescent="0.2">
      <c r="A11" t="str">
        <f>'Ration calculator'!A12</f>
        <v>Bentonite</v>
      </c>
      <c r="B11" s="33">
        <f>('Ration calculator'!L12/100)*('Set wt mix sheet'!$B$2*1000)</f>
        <v>0</v>
      </c>
      <c r="C11" s="33">
        <f>C10+B11</f>
        <v>1000</v>
      </c>
      <c r="D11" s="33">
        <f>('Ration calculator'!$L12/100)*('Set wt mix sheet'!$D$2*1000)</f>
        <v>0</v>
      </c>
      <c r="E11" s="33">
        <f>E10+D11</f>
        <v>1500</v>
      </c>
      <c r="F11" s="33">
        <f>('Ration calculator'!$L12/100)*('Set wt mix sheet'!$F$2*1000)</f>
        <v>0</v>
      </c>
      <c r="G11" s="33">
        <f>G10+F11</f>
        <v>2000</v>
      </c>
      <c r="H11" s="33">
        <f>('Ration calculator'!$L12/100)*('Set wt mix sheet'!$H$2*1000)</f>
        <v>0</v>
      </c>
      <c r="I11" s="33">
        <f>I10+H11</f>
        <v>2500.0000000000005</v>
      </c>
      <c r="J11" s="33">
        <f>('Ration calculator'!$L12/100)*('Set wt mix sheet'!$J$2*1000)</f>
        <v>0</v>
      </c>
      <c r="K11" s="33">
        <f>K10+J11</f>
        <v>3000</v>
      </c>
      <c r="L11" s="33">
        <f>('Ration calculator'!$L12/100)*('Set wt mix sheet'!$L$2*1000)</f>
        <v>0</v>
      </c>
      <c r="M11" s="33">
        <f>M10+L11</f>
        <v>3500.0000000000009</v>
      </c>
      <c r="N11" s="33">
        <f>('Ration calculator'!$L12/100)*('Set wt mix sheet'!$N$2*1000)</f>
        <v>0</v>
      </c>
      <c r="O11" s="33">
        <f>O10+N11</f>
        <v>4000</v>
      </c>
      <c r="P11" s="33">
        <f>('Ration calculator'!$L12/100)*('Set wt mix sheet'!$P$2*1000)</f>
        <v>0</v>
      </c>
      <c r="Q11" s="33">
        <f>Q10+P11</f>
        <v>4500.0000000000009</v>
      </c>
      <c r="R11" s="33">
        <f>('Ration calculator'!$L12/100)*('Set wt mix sheet'!$R$2*1000)</f>
        <v>0</v>
      </c>
      <c r="S11" s="33">
        <f>S10+R11</f>
        <v>5000.0000000000009</v>
      </c>
    </row>
    <row r="12" spans="1:19" x14ac:dyDescent="0.2">
      <c r="A12" t="str">
        <f>'Ration calculator'!A13</f>
        <v>Urea*</v>
      </c>
      <c r="B12" s="33">
        <f>('Ration calculator'!L13/100)*('Set wt mix sheet'!$B$2*1000)</f>
        <v>0</v>
      </c>
      <c r="C12" s="33">
        <f t="shared" ref="C12:S12" si="3">C11+B12</f>
        <v>1000</v>
      </c>
      <c r="D12" s="33">
        <f>('Ration calculator'!$L13/100)*('Set wt mix sheet'!$D$2*1000)</f>
        <v>0</v>
      </c>
      <c r="E12" s="33">
        <f t="shared" si="3"/>
        <v>1500</v>
      </c>
      <c r="F12" s="33">
        <f>('Ration calculator'!$L13/100)*('Set wt mix sheet'!$F$2*1000)</f>
        <v>0</v>
      </c>
      <c r="G12" s="33">
        <f t="shared" si="3"/>
        <v>2000</v>
      </c>
      <c r="H12" s="33">
        <f>('Ration calculator'!$L13/100)*('Set wt mix sheet'!$H$2*1000)</f>
        <v>0</v>
      </c>
      <c r="I12" s="33">
        <f t="shared" si="3"/>
        <v>2500.0000000000005</v>
      </c>
      <c r="J12" s="33">
        <f>('Ration calculator'!$L13/100)*('Set wt mix sheet'!$J$2*1000)</f>
        <v>0</v>
      </c>
      <c r="K12" s="33">
        <f t="shared" si="3"/>
        <v>3000</v>
      </c>
      <c r="L12" s="33">
        <f>('Ration calculator'!$L13/100)*('Set wt mix sheet'!$L$2*1000)</f>
        <v>0</v>
      </c>
      <c r="M12" s="33">
        <f t="shared" si="3"/>
        <v>3500.0000000000009</v>
      </c>
      <c r="N12" s="33">
        <f>('Ration calculator'!$L13/100)*('Set wt mix sheet'!$N$2*1000)</f>
        <v>0</v>
      </c>
      <c r="O12" s="33">
        <f t="shared" si="3"/>
        <v>4000</v>
      </c>
      <c r="P12" s="33">
        <f>('Ration calculator'!$L13/100)*('Set wt mix sheet'!$P$2*1000)</f>
        <v>0</v>
      </c>
      <c r="Q12" s="33">
        <f t="shared" si="3"/>
        <v>4500.0000000000009</v>
      </c>
      <c r="R12" s="33">
        <f>('Ration calculator'!$L13/100)*('Set wt mix sheet'!$R$2*1000)</f>
        <v>0</v>
      </c>
      <c r="S12" s="33">
        <f t="shared" si="3"/>
        <v>5000.0000000000009</v>
      </c>
    </row>
    <row r="13" spans="1:19" x14ac:dyDescent="0.2">
      <c r="A13" t="str">
        <f>'Ration calculator'!A14</f>
        <v>Grain balancer</v>
      </c>
      <c r="B13" s="33">
        <f>('Ration calculator'!L14/100)*('Set wt mix sheet'!$B$2*1000)</f>
        <v>0</v>
      </c>
      <c r="C13" s="33">
        <f>C12+B13</f>
        <v>1000</v>
      </c>
      <c r="D13" s="33">
        <f>('Ration calculator'!$L14/100)*('Set wt mix sheet'!$D$2*1000)</f>
        <v>0</v>
      </c>
      <c r="E13" s="33">
        <f>E12+D13</f>
        <v>1500</v>
      </c>
      <c r="F13" s="33">
        <f>('Ration calculator'!$L14/100)*('Set wt mix sheet'!$F$2*1000)</f>
        <v>0</v>
      </c>
      <c r="G13" s="33">
        <f>G12+F13</f>
        <v>2000</v>
      </c>
      <c r="H13" s="33">
        <f>('Ration calculator'!$L14/100)*('Set wt mix sheet'!$H$2*1000)</f>
        <v>0</v>
      </c>
      <c r="I13" s="33">
        <f>I12+H13</f>
        <v>2500.0000000000005</v>
      </c>
      <c r="J13" s="33">
        <f>('Ration calculator'!$L14/100)*('Set wt mix sheet'!$J$2*1000)</f>
        <v>0</v>
      </c>
      <c r="K13" s="33">
        <f>K12+J13</f>
        <v>3000</v>
      </c>
      <c r="L13" s="33">
        <f>('Ration calculator'!$L14/100)*('Set wt mix sheet'!$L$2*1000)</f>
        <v>0</v>
      </c>
      <c r="M13" s="33">
        <f>M12+L13</f>
        <v>3500.0000000000009</v>
      </c>
      <c r="N13" s="33">
        <f>('Ration calculator'!$L14/100)*('Set wt mix sheet'!$N$2*1000)</f>
        <v>0</v>
      </c>
      <c r="O13" s="33">
        <f>O12+N13</f>
        <v>4000</v>
      </c>
      <c r="P13" s="33">
        <f>('Ration calculator'!$L14/100)*('Set wt mix sheet'!$P$2*1000)</f>
        <v>0</v>
      </c>
      <c r="Q13" s="33">
        <f>Q12+P13</f>
        <v>4500.0000000000009</v>
      </c>
      <c r="R13" s="33">
        <f>('Ration calculator'!$L14/100)*('Set wt mix sheet'!$R$2*1000)</f>
        <v>0</v>
      </c>
      <c r="S13" s="33">
        <f>S12+R13</f>
        <v>5000.0000000000009</v>
      </c>
    </row>
    <row r="14" spans="1:19" x14ac:dyDescent="0.2">
      <c r="A14" t="str">
        <f>'Ration calculator'!A15</f>
        <v>Water</v>
      </c>
      <c r="B14" s="33">
        <f>('Ration calculator'!L15/100)*('Set wt mix sheet'!$B$2*1000)</f>
        <v>0</v>
      </c>
      <c r="C14" s="33">
        <f t="shared" ref="C14:S14" si="4">C13+B14</f>
        <v>1000</v>
      </c>
      <c r="D14" s="33">
        <f>('Ration calculator'!$L15/100)*('Set wt mix sheet'!$D$2*1000)</f>
        <v>0</v>
      </c>
      <c r="E14" s="33">
        <f t="shared" si="4"/>
        <v>1500</v>
      </c>
      <c r="F14" s="33">
        <f>('Ration calculator'!$L15/100)*('Set wt mix sheet'!$F$2*1000)</f>
        <v>0</v>
      </c>
      <c r="G14" s="33">
        <f t="shared" si="4"/>
        <v>2000</v>
      </c>
      <c r="H14" s="33">
        <f>('Ration calculator'!$L15/100)*('Set wt mix sheet'!$H$2*1000)</f>
        <v>0</v>
      </c>
      <c r="I14" s="33">
        <f t="shared" si="4"/>
        <v>2500.0000000000005</v>
      </c>
      <c r="J14" s="33">
        <f>('Ration calculator'!$L15/100)*('Set wt mix sheet'!$J$2*1000)</f>
        <v>0</v>
      </c>
      <c r="K14" s="33">
        <f t="shared" si="4"/>
        <v>3000</v>
      </c>
      <c r="L14" s="33">
        <f>('Ration calculator'!$L15/100)*('Set wt mix sheet'!$L$2*1000)</f>
        <v>0</v>
      </c>
      <c r="M14" s="33">
        <f t="shared" si="4"/>
        <v>3500.0000000000009</v>
      </c>
      <c r="N14" s="33">
        <f>('Ration calculator'!$L15/100)*('Set wt mix sheet'!$N$2*1000)</f>
        <v>0</v>
      </c>
      <c r="O14" s="33">
        <f t="shared" si="4"/>
        <v>4000</v>
      </c>
      <c r="P14" s="33">
        <f>('Ration calculator'!$L15/100)*('Set wt mix sheet'!$P$2*1000)</f>
        <v>0</v>
      </c>
      <c r="Q14" s="33">
        <f t="shared" si="4"/>
        <v>4500.0000000000009</v>
      </c>
      <c r="R14" s="33">
        <f>('Ration calculator'!$L15/100)*('Set wt mix sheet'!$R$2*1000)</f>
        <v>0</v>
      </c>
      <c r="S14" s="33">
        <f t="shared" si="4"/>
        <v>5000.0000000000009</v>
      </c>
    </row>
  </sheetData>
  <mergeCells count="2">
    <mergeCell ref="D1:Q1"/>
    <mergeCell ref="B1:C1"/>
  </mergeCells>
  <pageMargins left="0.7" right="0.7" top="0.75" bottom="0.75" header="0.3" footer="0.3"/>
  <pageSetup paperSize="9" orientation="portrait" horizontalDpi="90" verticalDpi="90" r:id="rId1"/>
  <headerFooter>
    <oddHeader>&amp;C&amp;"Arial"&amp;12&amp;K000000OFFICIAL&amp;1#</oddHeader>
    <oddFooter>&amp;C&amp;1#&amp;"Arial"&amp;12&amp;K000000OFFICIAL</oddFooter>
  </headerFooter>
  <ignoredErrors>
    <ignoredError sqref="D3 D4:D14 F3:R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Energy and protein of feeds</vt:lpstr>
      <vt:lpstr>Ration calculator</vt:lpstr>
      <vt:lpstr>Mixing sheet</vt:lpstr>
      <vt:lpstr>Set wt mix sheet</vt:lpstr>
      <vt:lpstr>'Ration calculator'!Print_Area</vt:lpstr>
    </vt:vector>
  </TitlesOfParts>
  <Company>nre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Davis</dc:creator>
  <cp:lastModifiedBy>Nick P Linden (DEECA)</cp:lastModifiedBy>
  <cp:lastPrinted>2008-12-10T00:51:03Z</cp:lastPrinted>
  <dcterms:created xsi:type="dcterms:W3CDTF">2002-02-08T05:42:39Z</dcterms:created>
  <dcterms:modified xsi:type="dcterms:W3CDTF">2023-10-24T01:41:49Z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0a4df9-c942-4b09-b23a-6c1023f6de27_Enabled">
    <vt:lpwstr>true</vt:lpwstr>
  </property>
  <property fmtid="{D5CDD505-2E9C-101B-9397-08002B2CF9AE}" pid="3" name="MSIP_Label_d00a4df9-c942-4b09-b23a-6c1023f6de27_SetDate">
    <vt:lpwstr>2023-09-19T23:05:31Z</vt:lpwstr>
  </property>
  <property fmtid="{D5CDD505-2E9C-101B-9397-08002B2CF9AE}" pid="4" name="MSIP_Label_d00a4df9-c942-4b09-b23a-6c1023f6de27_Method">
    <vt:lpwstr>Privileged</vt:lpwstr>
  </property>
  <property fmtid="{D5CDD505-2E9C-101B-9397-08002B2CF9AE}" pid="5" name="MSIP_Label_d00a4df9-c942-4b09-b23a-6c1023f6de27_Name">
    <vt:lpwstr>Official (DJPR)</vt:lpwstr>
  </property>
  <property fmtid="{D5CDD505-2E9C-101B-9397-08002B2CF9AE}" pid="6" name="MSIP_Label_d00a4df9-c942-4b09-b23a-6c1023f6de27_SiteId">
    <vt:lpwstr>722ea0be-3e1c-4b11-ad6f-9401d6856e24</vt:lpwstr>
  </property>
  <property fmtid="{D5CDD505-2E9C-101B-9397-08002B2CF9AE}" pid="7" name="MSIP_Label_d00a4df9-c942-4b09-b23a-6c1023f6de27_ActionId">
    <vt:lpwstr>cd6faad6-8742-49f6-aa87-5606432241b2</vt:lpwstr>
  </property>
  <property fmtid="{D5CDD505-2E9C-101B-9397-08002B2CF9AE}" pid="8" name="MSIP_Label_d00a4df9-c942-4b09-b23a-6c1023f6de27_ContentBits">
    <vt:lpwstr>3</vt:lpwstr>
  </property>
</Properties>
</file>